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10" windowHeight="11010" activeTab="1"/>
  </bookViews>
  <sheets>
    <sheet name="Приложение 1 " sheetId="3" r:id="rId1"/>
    <sheet name="Приложение 2" sheetId="2" r:id="rId2"/>
  </sheets>
  <definedNames>
    <definedName name="_xlnm._FilterDatabase" localSheetId="0" hidden="1">'Приложение 1 '!$A$11:$G$172</definedName>
    <definedName name="_xlnm._FilterDatabase" localSheetId="1" hidden="1">'Приложение 2'!$A$12:$F$12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3"/>
  <c r="E152"/>
  <c r="E153"/>
  <c r="E154"/>
  <c r="E156"/>
  <c r="E157"/>
  <c r="E158"/>
  <c r="E159"/>
  <c r="E155"/>
  <c r="B75" i="2"/>
  <c r="F66"/>
  <c r="D68"/>
  <c r="D69"/>
  <c r="D59"/>
  <c r="D60"/>
  <c r="D62"/>
  <c r="D63"/>
  <c r="D64"/>
  <c r="D65"/>
  <c r="D67"/>
  <c r="D70"/>
  <c r="D71"/>
  <c r="D72"/>
  <c r="D73"/>
  <c r="D74"/>
  <c r="D75"/>
  <c r="D76"/>
  <c r="D77"/>
  <c r="D79"/>
  <c r="D80"/>
  <c r="D81"/>
  <c r="D82"/>
  <c r="D83"/>
  <c r="D84"/>
  <c r="D85"/>
  <c r="D57"/>
  <c r="D52"/>
  <c r="D49"/>
  <c r="D16"/>
  <c r="D26"/>
  <c r="D27"/>
  <c r="D32"/>
  <c r="D33"/>
  <c r="E167" i="3"/>
  <c r="E163"/>
  <c r="E164"/>
  <c r="G159"/>
  <c r="E81"/>
  <c r="E123"/>
  <c r="G128"/>
  <c r="G125"/>
  <c r="G112"/>
  <c r="E103"/>
  <c r="G100"/>
  <c r="E142"/>
  <c r="G126"/>
  <c r="E126" s="1"/>
  <c r="E148"/>
  <c r="G89"/>
  <c r="E89" s="1"/>
  <c r="E113"/>
  <c r="E114"/>
  <c r="E107"/>
  <c r="E109"/>
  <c r="G108"/>
  <c r="E108" s="1"/>
  <c r="E146"/>
  <c r="E147"/>
  <c r="E122"/>
  <c r="E124"/>
  <c r="E112"/>
  <c r="E111"/>
  <c r="G143"/>
  <c r="G86"/>
  <c r="E117"/>
  <c r="E69"/>
  <c r="G36"/>
  <c r="E49"/>
  <c r="E48"/>
  <c r="G34"/>
  <c r="E15"/>
  <c r="E16"/>
  <c r="G27"/>
  <c r="G42"/>
  <c r="E59"/>
  <c r="E65"/>
  <c r="E67"/>
  <c r="F75"/>
  <c r="E38"/>
  <c r="E71"/>
  <c r="E60"/>
  <c r="E61"/>
  <c r="E62"/>
  <c r="E63"/>
  <c r="E64"/>
  <c r="E66"/>
  <c r="E68"/>
  <c r="E70"/>
  <c r="E73"/>
  <c r="E74"/>
  <c r="E72"/>
  <c r="E22"/>
  <c r="E37"/>
  <c r="E47"/>
  <c r="E50"/>
  <c r="E51"/>
  <c r="E52"/>
  <c r="E53"/>
  <c r="E56"/>
  <c r="E57"/>
  <c r="E43"/>
  <c r="E44"/>
  <c r="E45"/>
  <c r="E30"/>
  <c r="E31"/>
  <c r="E32"/>
  <c r="E28"/>
  <c r="E21"/>
  <c r="E23"/>
  <c r="E19"/>
  <c r="E18"/>
  <c r="E13"/>
  <c r="E14"/>
  <c r="E17"/>
  <c r="E20"/>
  <c r="E78" i="2"/>
  <c r="F76" i="3" l="1"/>
  <c r="G76"/>
  <c r="F151"/>
  <c r="G151"/>
  <c r="F160"/>
  <c r="G160"/>
  <c r="E36"/>
  <c r="E12"/>
  <c r="G25" l="1"/>
  <c r="E25" l="1"/>
  <c r="C125"/>
  <c r="D20" i="2"/>
  <c r="B20"/>
  <c r="B37"/>
  <c r="D56" l="1"/>
  <c r="B56"/>
  <c r="B76" l="1"/>
  <c r="D66" l="1"/>
  <c r="D40" l="1"/>
  <c r="B40"/>
  <c r="D30" l="1"/>
  <c r="B30"/>
  <c r="F150" i="3"/>
  <c r="B70" i="2"/>
  <c r="D19"/>
  <c r="B19"/>
  <c r="D15"/>
  <c r="D24"/>
  <c r="B24"/>
  <c r="B23" s="1"/>
  <c r="D39"/>
  <c r="B39"/>
  <c r="D14"/>
  <c r="B14"/>
  <c r="D21"/>
  <c r="D25"/>
  <c r="D35"/>
  <c r="D34"/>
  <c r="D29"/>
  <c r="B29"/>
  <c r="B34" s="1"/>
  <c r="B35" s="1"/>
  <c r="D31"/>
  <c r="D43"/>
  <c r="D50"/>
  <c r="B50"/>
  <c r="D41"/>
  <c r="D44"/>
  <c r="E87" i="3"/>
  <c r="E121"/>
  <c r="E115"/>
  <c r="C88"/>
  <c r="C115" s="1"/>
  <c r="E149"/>
  <c r="E145"/>
  <c r="C145"/>
  <c r="F169"/>
  <c r="G169"/>
  <c r="E170"/>
  <c r="E161"/>
  <c r="E165"/>
  <c r="E166"/>
  <c r="E162"/>
  <c r="E160"/>
  <c r="E136"/>
  <c r="E137"/>
  <c r="E138"/>
  <c r="E139"/>
  <c r="E140"/>
  <c r="E141"/>
  <c r="E127"/>
  <c r="E104"/>
  <c r="E105"/>
  <c r="E100"/>
  <c r="E96"/>
  <c r="E93"/>
  <c r="E88"/>
  <c r="E90"/>
  <c r="E84"/>
  <c r="C84"/>
  <c r="C96" s="1"/>
  <c r="E82"/>
  <c r="E83"/>
  <c r="E78"/>
  <c r="E79"/>
  <c r="E119"/>
  <c r="C124"/>
  <c r="C79"/>
  <c r="C94" s="1"/>
  <c r="C87" s="1"/>
  <c r="E143"/>
  <c r="C143"/>
  <c r="C166" s="1"/>
  <c r="E94"/>
  <c r="E106"/>
  <c r="E110"/>
  <c r="E97"/>
  <c r="E101"/>
  <c r="E125"/>
  <c r="E80"/>
  <c r="E85"/>
  <c r="E86"/>
  <c r="E91"/>
  <c r="E92"/>
  <c r="E95"/>
  <c r="E98"/>
  <c r="E99"/>
  <c r="E102"/>
  <c r="E118"/>
  <c r="E120"/>
  <c r="E77"/>
  <c r="E144"/>
  <c r="E35"/>
  <c r="E24"/>
  <c r="E27"/>
  <c r="E34"/>
  <c r="E39"/>
  <c r="E76" s="1"/>
  <c r="E40"/>
  <c r="E41"/>
  <c r="E42"/>
  <c r="E46"/>
  <c r="E54"/>
  <c r="E55"/>
  <c r="E58"/>
  <c r="G33"/>
  <c r="E33" s="1"/>
  <c r="G26"/>
  <c r="D36" i="2"/>
  <c r="D38"/>
  <c r="D42"/>
  <c r="D45"/>
  <c r="D46"/>
  <c r="D47"/>
  <c r="D48"/>
  <c r="D51"/>
  <c r="D54"/>
  <c r="D55"/>
  <c r="D58"/>
  <c r="D53"/>
  <c r="F61"/>
  <c r="D61" s="1"/>
  <c r="D18"/>
  <c r="D13"/>
  <c r="D22"/>
  <c r="D17"/>
  <c r="F78" l="1"/>
  <c r="D78" s="1"/>
  <c r="G75" i="3"/>
  <c r="E151"/>
  <c r="F171"/>
  <c r="B71" i="2"/>
  <c r="B31" s="1"/>
  <c r="D28"/>
  <c r="C109" i="3"/>
  <c r="C119"/>
  <c r="E169"/>
  <c r="C93"/>
  <c r="C100" s="1"/>
  <c r="C121"/>
  <c r="E26"/>
  <c r="E75" s="1"/>
  <c r="C136"/>
  <c r="C104"/>
  <c r="C112" l="1"/>
  <c r="C127" s="1"/>
  <c r="C139" l="1"/>
  <c r="C149" s="1"/>
  <c r="C133"/>
  <c r="G116"/>
  <c r="G150" l="1"/>
  <c r="E116"/>
  <c r="E86" i="2"/>
  <c r="F86"/>
  <c r="F87" s="1"/>
  <c r="E87" l="1"/>
  <c r="D86"/>
  <c r="D87" s="1"/>
  <c r="G171" i="3"/>
  <c r="E128"/>
  <c r="E150" s="1"/>
  <c r="E171" l="1"/>
  <c r="G172"/>
  <c r="E172" l="1"/>
</calcChain>
</file>

<file path=xl/sharedStrings.xml><?xml version="1.0" encoding="utf-8"?>
<sst xmlns="http://schemas.openxmlformats.org/spreadsheetml/2006/main" count="325" uniqueCount="233">
  <si>
    <t>средства областного и федерального бюджетов</t>
  </si>
  <si>
    <t>средства бюджета Златоустовского городского округа</t>
  </si>
  <si>
    <t>Дошкольные учреждения</t>
  </si>
  <si>
    <t>ИТОГО:</t>
  </si>
  <si>
    <t>МАОУ СОШ № 9</t>
  </si>
  <si>
    <t>Общий итог:</t>
  </si>
  <si>
    <t>средства областного бюджета</t>
  </si>
  <si>
    <t>Ремонт и противопожарные мероприятия</t>
  </si>
  <si>
    <t>МАДОУ "Детский сад № 87"</t>
  </si>
  <si>
    <t>МАОУ СОШ № 4</t>
  </si>
  <si>
    <t>МАОУ СОШ № 18</t>
  </si>
  <si>
    <t>МАОУ СОШ № 38</t>
  </si>
  <si>
    <t>МАОУ СОШ № 25</t>
  </si>
  <si>
    <t>Субсидия на проведение мероприятий по профилактике терроризма и экстремизма, а также минимизации и (или) ликвидации последствий проявлений терроризма и экстремизма</t>
  </si>
  <si>
    <t>МАДОУ "Детский сад комбинированного вида № 36"</t>
  </si>
  <si>
    <t xml:space="preserve">МАОУ СОШ № 90 </t>
  </si>
  <si>
    <t>из них на проведение противопожарных мероприятий</t>
  </si>
  <si>
    <t>Замена кровли над спортивным залом</t>
  </si>
  <si>
    <t>Ремонт кабинетов</t>
  </si>
  <si>
    <t>Ремонт актового зала</t>
  </si>
  <si>
    <t>Ремонт фасада МАОУ СОШ № 38 СП-О ООШ № 23</t>
  </si>
  <si>
    <t>Монтаж системы экстренного оповещения</t>
  </si>
  <si>
    <t>Установка ограждения</t>
  </si>
  <si>
    <t>Обще-
образовательные учреждения</t>
  </si>
  <si>
    <t>Монтаж системы экстренного оповещения МАОУ СОШ № 18</t>
  </si>
  <si>
    <t>Ремонт ограждения МАОУ СОШ № 90 СП О-ООШ № 77</t>
  </si>
  <si>
    <t>МАОУ СОШ № 13</t>
  </si>
  <si>
    <t xml:space="preserve">Замена оконных блоков </t>
  </si>
  <si>
    <t>Субсидия на замену окон в общеобразовательных организациях</t>
  </si>
  <si>
    <t>МАОУ СОШ №2</t>
  </si>
  <si>
    <t>Обеспечение физической квалифицированной охраной</t>
  </si>
  <si>
    <t>Субсидия на обеспечение образовательных организаций 1,2 категории квалифицированной охраной</t>
  </si>
  <si>
    <t>МАОУ СОШ №37</t>
  </si>
  <si>
    <t>МАОУ СОШ №38</t>
  </si>
  <si>
    <t>МАОУ СОШ №15</t>
  </si>
  <si>
    <t>МАОУ СОШ №35</t>
  </si>
  <si>
    <t>МАОУ СОШ №36</t>
  </si>
  <si>
    <t>МАОУ СОШ №90</t>
  </si>
  <si>
    <t>Ремонт туалетов</t>
  </si>
  <si>
    <t>Установка ПАК "Стрелец-Мониторинг"</t>
  </si>
  <si>
    <t>МАДОУ "Детский сад № 29"</t>
  </si>
  <si>
    <t>Ремонт  кровли, в том числе разработка проектной и проектно-сметной документации и услуги по техническому надзору (строительному контролю)</t>
  </si>
  <si>
    <t>МАДОУ "Детский сад № 98"</t>
  </si>
  <si>
    <t>Ремонт лестничных маршей</t>
  </si>
  <si>
    <t>Ремонт системы электроснабжения, в том числе разработка проекта и проектно-сметной документации</t>
  </si>
  <si>
    <t>МАДОУ "Детский сад № 75"</t>
  </si>
  <si>
    <t>Установка циркуляционного насоса</t>
  </si>
  <si>
    <t>МАДОУ "Детский сад № 52"</t>
  </si>
  <si>
    <t>Разработка проекта на демонтаж здания</t>
  </si>
  <si>
    <t>МАДОУ "Детский сад комбинированного вида № 2"</t>
  </si>
  <si>
    <t>МАДОУ "Детский сад комбинированного вида № 95"</t>
  </si>
  <si>
    <t>МАДОУ "Детский сад комбинированного вида № 50"</t>
  </si>
  <si>
    <t>МАДОУ "Детский сад комбинированного вида № 65"</t>
  </si>
  <si>
    <t>МАДОУ "Детский сад комбинированного вида № 84"</t>
  </si>
  <si>
    <t>МАДОУ "Детский сад комбинированного вида № 143"</t>
  </si>
  <si>
    <t>МАОУ СОШ № 34</t>
  </si>
  <si>
    <t>МАОУ СОШ № 35</t>
  </si>
  <si>
    <t>МАОУ СОШ № 36</t>
  </si>
  <si>
    <t>МАОУ СОШ № 37</t>
  </si>
  <si>
    <t>Установка системы видеонаблюдения</t>
  </si>
  <si>
    <t>Монтаж тревожной кнопки и электрозамков</t>
  </si>
  <si>
    <t>МАОУ СОШ №1</t>
  </si>
  <si>
    <t>МАОУ СОШ №3</t>
  </si>
  <si>
    <t>МАОУ СОШ №4</t>
  </si>
  <si>
    <t>МАОУ СОШ №8</t>
  </si>
  <si>
    <t>МАОУ СОШ №9</t>
  </si>
  <si>
    <t>МАОУ СОШ №10</t>
  </si>
  <si>
    <t>МАОУ СОШ №13</t>
  </si>
  <si>
    <t>МАОУ СОШ №21</t>
  </si>
  <si>
    <t>МАОУ СОШ №25</t>
  </si>
  <si>
    <t>МАОУ СОШ №34</t>
  </si>
  <si>
    <t>Монтаж охранной сигнализации</t>
  </si>
  <si>
    <t>МАОУ СОШ № 45</t>
  </si>
  <si>
    <t>МАДОУ "Детский сад № 34"</t>
  </si>
  <si>
    <t>Замена оконных блоков</t>
  </si>
  <si>
    <t>МАДОУ "Детский сад № 58"</t>
  </si>
  <si>
    <t>Ремонт спортивной площадки</t>
  </si>
  <si>
    <t>МАДОУ "Детский сад № 65"</t>
  </si>
  <si>
    <t>МАДОУ "Детский сад №2"</t>
  </si>
  <si>
    <t>Монтаж системы пожарной сигнализации</t>
  </si>
  <si>
    <t>МАДОУ "Детский сад № 44"</t>
  </si>
  <si>
    <t>МАДОУ "Детский сад № 47"</t>
  </si>
  <si>
    <t>Техническое обслуживание системы АПС</t>
  </si>
  <si>
    <t>Устройство входной группы</t>
  </si>
  <si>
    <t>МАДОУ Детский сад №87</t>
  </si>
  <si>
    <t>МАДОУ "Детский сад № 33"</t>
  </si>
  <si>
    <t>МАДОУ "Детский сад № 24"</t>
  </si>
  <si>
    <t>МАДОУ "Детский сад № 62"</t>
  </si>
  <si>
    <t>Замена окон и дверей</t>
  </si>
  <si>
    <t>МАДОУ Детский сад №84</t>
  </si>
  <si>
    <t>МАДОУ Детский сад №77</t>
  </si>
  <si>
    <t>Ремонт напольного покрытия</t>
  </si>
  <si>
    <t>МАДОУ Детский сад №95</t>
  </si>
  <si>
    <t>МАДОУ Детский сад №92</t>
  </si>
  <si>
    <t>МАДОУ "Детский сад №4"</t>
  </si>
  <si>
    <t>МАДОУ "Детский сад №15"</t>
  </si>
  <si>
    <t>Ремонт санитарного узла и замена оконных блоков</t>
  </si>
  <si>
    <t>Ремонт кровли</t>
  </si>
  <si>
    <t>МАОУ СОШ № 90</t>
  </si>
  <si>
    <t>Проведение технического обследования здания</t>
  </si>
  <si>
    <t>МАОУ СОШ № 8</t>
  </si>
  <si>
    <t>МАОУ СОШ № 10</t>
  </si>
  <si>
    <t>Аварийный ремонт теплотрассы</t>
  </si>
  <si>
    <t>Ремонт карниза МАОУ СОШ 90 СП ООШ №17</t>
  </si>
  <si>
    <t>Замена оконных блоков МАОУ СОШ №90 СП ООШ №77</t>
  </si>
  <si>
    <t>Приобретение строительных материалов</t>
  </si>
  <si>
    <t>Ремонт системы канализации</t>
  </si>
  <si>
    <t>Аварийный ремонт отопления</t>
  </si>
  <si>
    <t>Замена дверей, установка сантехнических перегородок</t>
  </si>
  <si>
    <t>МАОУ СОШ №45</t>
  </si>
  <si>
    <t>Ремонт входной группы</t>
  </si>
  <si>
    <t>Капитальный ремонт подпорной стены МАОУ СОШ № 38</t>
  </si>
  <si>
    <t>Разработка проектной документации, сметной документации, услуги технического надзора, разработка сметной документации</t>
  </si>
  <si>
    <t>Монтаж металлической двери, доводчиков, стенда пожарной безопасности</t>
  </si>
  <si>
    <t>МАОУ СОШ № 15</t>
  </si>
  <si>
    <t>Ремонт кабинетов ЕГЭ, в том числе приобретение строительных материалов</t>
  </si>
  <si>
    <t>Демонтаж опор освещения</t>
  </si>
  <si>
    <t>Облицовка фасада</t>
  </si>
  <si>
    <t>Аварийный ремонт электрики</t>
  </si>
  <si>
    <t>Аварийный ремонт канализации</t>
  </si>
  <si>
    <t>Установка межкомнатных дверей</t>
  </si>
  <si>
    <t>Аварийный ремонт ввода ХВС</t>
  </si>
  <si>
    <t>МАОУ СОШ № 21</t>
  </si>
  <si>
    <t>Ремонт кабинетов ОГЭ и комнаты детских инициатив, в том числе приобретение строительных материалов</t>
  </si>
  <si>
    <t>МАУ ДО ДвДТ</t>
  </si>
  <si>
    <t>МАУ ЦООД Лесная сказка</t>
  </si>
  <si>
    <t>Приобретение строительных материалов и ремонт системы отопления</t>
  </si>
  <si>
    <t>МАУ ЦМИХО</t>
  </si>
  <si>
    <t>МАУ ЦООД Горный</t>
  </si>
  <si>
    <t>Прочие учреждения</t>
  </si>
  <si>
    <t>МАУ ШИ №31</t>
  </si>
  <si>
    <t>МАОУ Начальная школа №25</t>
  </si>
  <si>
    <t>Ремонт помещений МАОУ СОШ №21 СП ООШ №5 (Чкалова, 30)</t>
  </si>
  <si>
    <t>Монтаж системы контроля управления доступом</t>
  </si>
  <si>
    <t>Ремонт ограждения территории</t>
  </si>
  <si>
    <t>МАДОУ "Детский сад комбинированного вида № 96"</t>
  </si>
  <si>
    <t>МАДОУ "Детский сад комбинированного вида № 98"</t>
  </si>
  <si>
    <t>Монтаж уличного речевого оповещения</t>
  </si>
  <si>
    <t>МАДОУ "Детский сад комбинированного вида № 63"</t>
  </si>
  <si>
    <t>МАДОУ "Детский сад комбинированного вида № 15"</t>
  </si>
  <si>
    <t>МАДОУ "Детский сад комбинированного вида № 24"</t>
  </si>
  <si>
    <t>МАДОУ "Детский сад № 43"</t>
  </si>
  <si>
    <t>Аварийно-восстановительные работы системы канализации</t>
  </si>
  <si>
    <t>Замена сантехнического оборудования МАОУ СОШ №38 СП-О ООШ №23</t>
  </si>
  <si>
    <t>Замена оконных блоков в МАОУ СОШ № 38 СП-О ООШ № 23</t>
  </si>
  <si>
    <t>Установка ограждения, в том числе осуществление технического надзора</t>
  </si>
  <si>
    <t>Установка стационарной тревожной кнопки</t>
  </si>
  <si>
    <t>Монтаж системы контроля доступа</t>
  </si>
  <si>
    <t>Ремонт охранной сигнализации</t>
  </si>
  <si>
    <t>Установка тревожной сигнализации</t>
  </si>
  <si>
    <t>Монтаж дополнительных камер, системы охранного телевидения на въездные ворота</t>
  </si>
  <si>
    <t>Ремонт системы отопления (спортивного зала, столовой, цеха столовой)</t>
  </si>
  <si>
    <t>Ремонт комнаты детских инициатив, в том числе приобретение строительных материалов</t>
  </si>
  <si>
    <t>Ремонт помещений (дополнительные отделочные работы)</t>
  </si>
  <si>
    <t>Восстановление сети ливневой канализации</t>
  </si>
  <si>
    <t>Обсепечение горячего водоснабжения умывальников</t>
  </si>
  <si>
    <t>Разработка теплотехнического расчета</t>
  </si>
  <si>
    <t>Разработка проекта на электричество</t>
  </si>
  <si>
    <t>разработка проектной, проектно-сметной документации, научной документации, вкючая услуги по проведению государственой экспертизы докуметов по ремонту объекта культурного наследия</t>
  </si>
  <si>
    <t>Замена счетчика ТЭКОН</t>
  </si>
  <si>
    <t>МАУ Начальная школа №25</t>
  </si>
  <si>
    <t>Установка ограждения МАОУ СОШ №90</t>
  </si>
  <si>
    <t>МАУ ДО ДДТ</t>
  </si>
  <si>
    <t>МАДОУ "Детский сад №5"</t>
  </si>
  <si>
    <t xml:space="preserve">Замена дверей  </t>
  </si>
  <si>
    <t>МАДОУ "Детский сад № 50"</t>
  </si>
  <si>
    <t>ИТОГО по направлению</t>
  </si>
  <si>
    <t>Перечень объектов и работ по ремонтам и противопожарным мероприятиям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2023 год</t>
  </si>
  <si>
    <t>(руб.)</t>
  </si>
  <si>
    <t>Тип учреждения</t>
  </si>
  <si>
    <t>Наименование учреждения</t>
  </si>
  <si>
    <t>Наименование работ</t>
  </si>
  <si>
    <t>Наименование субсидии</t>
  </si>
  <si>
    <t>Стоимость работ, всего</t>
  </si>
  <si>
    <t>в том числе по источникам финансирования</t>
  </si>
  <si>
    <t>Перечень объектов и видов мероприятий антитеррористической направленности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2023 год</t>
  </si>
  <si>
    <t>Установка системы видеонаблюдения МАОУ СОШ №90 СП ООШ №41</t>
  </si>
  <si>
    <t>Ремонт потолка</t>
  </si>
  <si>
    <t>МАДОУ "Детский сад №7"</t>
  </si>
  <si>
    <t>Прокладка трубопровода</t>
  </si>
  <si>
    <t>Замена окон</t>
  </si>
  <si>
    <t>Ремонтные работы на лестничном пролете 1 и 2 этажом</t>
  </si>
  <si>
    <t>МАДОУ "Детский сад № 36"</t>
  </si>
  <si>
    <t>Ремонт крылец</t>
  </si>
  <si>
    <t>МАДОУ "Детский сад № 39"</t>
  </si>
  <si>
    <t>Ремонт лестниц</t>
  </si>
  <si>
    <t>Замена 2-х металлических дверей эвакуационного выхода</t>
  </si>
  <si>
    <t>Замена групповых светильников, замена входных дверей, замена межкомнатных дверей</t>
  </si>
  <si>
    <t>Ремонт туалетных комнат в ясельной группе</t>
  </si>
  <si>
    <t>МАДОУ "Детский сад № 59"</t>
  </si>
  <si>
    <t>Ремонт лестниц входной группы</t>
  </si>
  <si>
    <t>Ремонт цоколя и козырьков</t>
  </si>
  <si>
    <t>МАДОУ "Детский сад № 73"</t>
  </si>
  <si>
    <t>ремонт кровли</t>
  </si>
  <si>
    <t>ремонт внутренней системы отопления</t>
  </si>
  <si>
    <t>ремонт кровли СП ДС 69</t>
  </si>
  <si>
    <t>МАДОУ "Детский сад № 71"</t>
  </si>
  <si>
    <t>Ремонт кровли частичный</t>
  </si>
  <si>
    <t>Замена системы холодного водоснабжения (аварийные работы)</t>
  </si>
  <si>
    <t>МАДОУ "Детский сад № 209"</t>
  </si>
  <si>
    <t>ремонт системы отопления</t>
  </si>
  <si>
    <t>ремонт ступеней эвакуационного выхода</t>
  </si>
  <si>
    <t>Устройство отмостки вокруг здания</t>
  </si>
  <si>
    <t xml:space="preserve">Замена канализации </t>
  </si>
  <si>
    <t>Замена труб отопления (на территории учреждения)</t>
  </si>
  <si>
    <t>МАДОУ Детский сад №82</t>
  </si>
  <si>
    <t>Ремонт системы отопления</t>
  </si>
  <si>
    <t>ремонт подпорной стены</t>
  </si>
  <si>
    <t>Ремонт лестницы</t>
  </si>
  <si>
    <t>МАДОУ "Детский сад №90"</t>
  </si>
  <si>
    <t>МАДОУ Детский сад №80</t>
  </si>
  <si>
    <t>Замена оконных блоков и дверей</t>
  </si>
  <si>
    <t>капитальный ремонт канализационных стоков</t>
  </si>
  <si>
    <t>Замена дверей и перегородок</t>
  </si>
  <si>
    <t>проектная документация на ремонт подпорной стены</t>
  </si>
  <si>
    <t>замена козырька над входной группой</t>
  </si>
  <si>
    <t>ремонт кабинета медицинского</t>
  </si>
  <si>
    <t>Замена двери медкабинета</t>
  </si>
  <si>
    <t>Ремонт помещений</t>
  </si>
  <si>
    <t>МАУ ДО ДДиЮ</t>
  </si>
  <si>
    <t>МАУ ДО ЦЭВД</t>
  </si>
  <si>
    <t>МАУ ДО ЦЮТ</t>
  </si>
  <si>
    <t>гидроизоляция балконных плит</t>
  </si>
  <si>
    <t>замена верхней разводки ГВС</t>
  </si>
  <si>
    <t>ремонт футбольного малого поля</t>
  </si>
  <si>
    <t xml:space="preserve">замена вентилей системы отопления </t>
  </si>
  <si>
    <t>МАДОУ "Детский сад №92"</t>
  </si>
  <si>
    <t>Монтаж системы оповещения</t>
  </si>
  <si>
    <t>МАДОУ "Детский сад №77"</t>
  </si>
  <si>
    <t>Ремонт фасада</t>
  </si>
  <si>
    <t>Ремонт фасада (дополнительные работы)</t>
  </si>
  <si>
    <t xml:space="preserve">ПРИЛОЖЕНИЕ 1
Утверждено
распоряжением Администрации
Златоустовского городского округа
от 20.07.2023 г. № 2314-р/АДМ
</t>
  </si>
  <si>
    <t xml:space="preserve">ПРИЛОЖЕНИЕ 2
Утверждено
распоряжением Администрации
Златоустовского городского округа
от 20.07.2023 г. № 2314-р/АДМ
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</si>
</sst>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#,##0.00;\(#,##0.00\)"/>
  </numFmts>
  <fonts count="9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4" fontId="2" fillId="0" borderId="5" xfId="1" applyNumberFormat="1" applyFont="1" applyFill="1" applyBorder="1" applyAlignment="1">
      <alignment horizontal="center" vertical="center"/>
    </xf>
    <xf numFmtId="164" fontId="2" fillId="0" borderId="5" xfId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wrapText="1" shrinkToFit="1"/>
    </xf>
    <xf numFmtId="0" fontId="2" fillId="0" borderId="0" xfId="0" applyFont="1" applyAlignment="1">
      <alignment wrapText="1" shrinkToFit="1"/>
    </xf>
    <xf numFmtId="0" fontId="2" fillId="0" borderId="0" xfId="0" applyFont="1"/>
    <xf numFmtId="164" fontId="2" fillId="0" borderId="0" xfId="1" applyFont="1" applyFill="1" applyAlignment="1">
      <alignment wrapText="1" shrinkToFit="1"/>
    </xf>
    <xf numFmtId="164" fontId="2" fillId="0" borderId="0" xfId="1" applyFont="1" applyFill="1" applyAlignment="1">
      <alignment horizontal="center" vertical="center"/>
    </xf>
    <xf numFmtId="164" fontId="2" fillId="0" borderId="5" xfId="1" applyFont="1" applyFill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left" vertical="center" wrapText="1"/>
    </xf>
    <xf numFmtId="164" fontId="2" fillId="0" borderId="5" xfId="1" applyFont="1" applyFill="1" applyBorder="1" applyAlignment="1">
      <alignment horizontal="right" vertical="center" wrapText="1" shrinkToFit="1"/>
    </xf>
    <xf numFmtId="164" fontId="3" fillId="0" borderId="5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wrapText="1" shrinkToFit="1"/>
    </xf>
    <xf numFmtId="0" fontId="3" fillId="0" borderId="5" xfId="0" applyFont="1" applyBorder="1" applyAlignment="1">
      <alignment vertical="center" wrapText="1"/>
    </xf>
    <xf numFmtId="164" fontId="3" fillId="0" borderId="5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4" fontId="2" fillId="0" borderId="5" xfId="0" applyNumberFormat="1" applyFont="1" applyBorder="1"/>
    <xf numFmtId="0" fontId="2" fillId="0" borderId="0" xfId="0" applyFont="1" applyAlignment="1">
      <alignment horizontal="left"/>
    </xf>
    <xf numFmtId="164" fontId="2" fillId="0" borderId="0" xfId="1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wrapText="1" shrinkToFit="1"/>
    </xf>
    <xf numFmtId="0" fontId="2" fillId="0" borderId="0" xfId="0" applyFont="1" applyAlignment="1">
      <alignment horizontal="center" vertical="center"/>
    </xf>
    <xf numFmtId="164" fontId="2" fillId="0" borderId="0" xfId="1" applyFont="1" applyFill="1" applyAlignment="1">
      <alignment horizontal="right"/>
    </xf>
    <xf numFmtId="0" fontId="2" fillId="0" borderId="5" xfId="0" applyFont="1" applyBorder="1" applyAlignment="1">
      <alignment vertical="center" wrapText="1" shrinkToFit="1"/>
    </xf>
    <xf numFmtId="164" fontId="4" fillId="0" borderId="5" xfId="1" applyFont="1" applyFill="1" applyBorder="1" applyAlignment="1">
      <alignment horizontal="right" vertical="center"/>
    </xf>
    <xf numFmtId="164" fontId="2" fillId="0" borderId="5" xfId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5" xfId="2" applyFont="1" applyBorder="1" applyAlignment="1">
      <alignment wrapText="1" shrinkToFit="1"/>
    </xf>
    <xf numFmtId="0" fontId="4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64" fontId="0" fillId="0" borderId="0" xfId="1" applyFont="1" applyFill="1" applyAlignment="1">
      <alignment wrapText="1" shrinkToFi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left" vertical="center" wrapText="1"/>
    </xf>
    <xf numFmtId="4" fontId="6" fillId="2" borderId="8" xfId="0" applyNumberFormat="1" applyFont="1" applyFill="1" applyBorder="1" applyAlignment="1">
      <alignment horizontal="right" vertical="center"/>
    </xf>
    <xf numFmtId="4" fontId="7" fillId="2" borderId="8" xfId="0" applyNumberFormat="1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left" vertical="center" wrapText="1" shrinkToFit="1"/>
    </xf>
    <xf numFmtId="0" fontId="3" fillId="0" borderId="11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 wrapText="1" shrinkToFit="1"/>
    </xf>
    <xf numFmtId="165" fontId="7" fillId="2" borderId="8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 wrapText="1" shrinkToFit="1"/>
    </xf>
    <xf numFmtId="4" fontId="6" fillId="2" borderId="0" xfId="0" applyNumberFormat="1" applyFont="1" applyFill="1" applyAlignment="1">
      <alignment horizontal="right" vertical="center"/>
    </xf>
    <xf numFmtId="0" fontId="7" fillId="2" borderId="15" xfId="0" applyFont="1" applyFill="1" applyBorder="1" applyAlignment="1">
      <alignment horizontal="left" vertical="center" wrapText="1" shrinkToFit="1"/>
    </xf>
    <xf numFmtId="0" fontId="7" fillId="2" borderId="5" xfId="0" applyFont="1" applyFill="1" applyBorder="1" applyAlignment="1">
      <alignment horizontal="left" vertical="center" wrapText="1" shrinkToFit="1"/>
    </xf>
    <xf numFmtId="4" fontId="7" fillId="2" borderId="5" xfId="0" applyNumberFormat="1" applyFont="1" applyFill="1" applyBorder="1" applyAlignment="1">
      <alignment horizontal="right" vertical="center"/>
    </xf>
    <xf numFmtId="4" fontId="6" fillId="2" borderId="5" xfId="0" applyNumberFormat="1" applyFont="1" applyFill="1" applyBorder="1" applyAlignment="1">
      <alignment horizontal="right" vertical="center"/>
    </xf>
    <xf numFmtId="165" fontId="7" fillId="2" borderId="5" xfId="0" applyNumberFormat="1" applyFont="1" applyFill="1" applyBorder="1" applyAlignment="1">
      <alignment horizontal="right" vertical="center" wrapText="1"/>
    </xf>
    <xf numFmtId="0" fontId="6" fillId="2" borderId="16" xfId="0" applyFont="1" applyFill="1" applyBorder="1" applyAlignment="1">
      <alignment vertical="center" wrapText="1" shrinkToFit="1"/>
    </xf>
    <xf numFmtId="0" fontId="6" fillId="2" borderId="5" xfId="0" applyFont="1" applyFill="1" applyBorder="1" applyAlignment="1">
      <alignment vertical="center" wrapText="1" shrinkToFit="1"/>
    </xf>
    <xf numFmtId="0" fontId="7" fillId="2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" fontId="6" fillId="0" borderId="8" xfId="0" applyNumberFormat="1" applyFont="1" applyBorder="1" applyAlignment="1">
      <alignment vertical="center"/>
    </xf>
    <xf numFmtId="164" fontId="2" fillId="3" borderId="5" xfId="1" applyFont="1" applyFill="1" applyBorder="1" applyAlignment="1">
      <alignment horizontal="right" vertical="center"/>
    </xf>
    <xf numFmtId="164" fontId="0" fillId="0" borderId="0" xfId="1" applyFont="1" applyFill="1" applyAlignment="1">
      <alignment horizontal="right"/>
    </xf>
    <xf numFmtId="4" fontId="2" fillId="0" borderId="0" xfId="0" applyNumberFormat="1" applyFont="1"/>
    <xf numFmtId="43" fontId="2" fillId="0" borderId="0" xfId="0" applyNumberFormat="1" applyFont="1"/>
    <xf numFmtId="0" fontId="6" fillId="2" borderId="5" xfId="0" applyFont="1" applyFill="1" applyBorder="1" applyAlignment="1">
      <alignment horizontal="left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164" fontId="2" fillId="0" borderId="5" xfId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 shrinkToFit="1"/>
    </xf>
    <xf numFmtId="43" fontId="2" fillId="0" borderId="0" xfId="0" applyNumberFormat="1" applyFont="1" applyFill="1"/>
    <xf numFmtId="4" fontId="6" fillId="0" borderId="8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164" fontId="2" fillId="0" borderId="5" xfId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 shrinkToFi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2" fillId="0" borderId="5" xfId="1" applyFont="1" applyFill="1" applyBorder="1" applyAlignment="1">
      <alignment horizontal="center" vertical="center"/>
    </xf>
    <xf numFmtId="164" fontId="3" fillId="0" borderId="5" xfId="1" applyFont="1" applyFill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 shrinkToFit="1"/>
    </xf>
    <xf numFmtId="0" fontId="2" fillId="0" borderId="4" xfId="0" applyFont="1" applyBorder="1" applyAlignment="1">
      <alignment vertical="center" wrapText="1" shrinkToFi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164" fontId="8" fillId="0" borderId="0" xfId="1" applyFont="1" applyFill="1" applyAlignment="1">
      <alignment horizontal="center" wrapText="1" shrinkToFit="1"/>
    </xf>
    <xf numFmtId="0" fontId="2" fillId="0" borderId="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8" fillId="0" borderId="0" xfId="1" applyFont="1" applyFill="1" applyAlignment="1">
      <alignment horizontal="center" wrapText="1"/>
    </xf>
    <xf numFmtId="164" fontId="8" fillId="0" borderId="0" xfId="1" applyFont="1" applyFill="1" applyAlignment="1">
      <alignment horizontal="center"/>
    </xf>
    <xf numFmtId="0" fontId="2" fillId="0" borderId="0" xfId="0" applyFont="1" applyAlignment="1">
      <alignment horizontal="center" wrapText="1" shrinkToFit="1"/>
    </xf>
    <xf numFmtId="164" fontId="2" fillId="0" borderId="1" xfId="1" applyFont="1" applyFill="1" applyBorder="1" applyAlignment="1">
      <alignment horizontal="center" vertical="center" wrapText="1" shrinkToFit="1"/>
    </xf>
    <xf numFmtId="164" fontId="2" fillId="0" borderId="4" xfId="1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wrapText="1" shrinkToFi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72"/>
  <sheetViews>
    <sheetView workbookViewId="0">
      <selection activeCell="D10" sqref="D10:D11"/>
    </sheetView>
  </sheetViews>
  <sheetFormatPr defaultColWidth="9.140625" defaultRowHeight="12.75"/>
  <cols>
    <col min="1" max="1" width="15.5703125" style="25" customWidth="1"/>
    <col min="2" max="2" width="26.7109375" customWidth="1"/>
    <col min="3" max="3" width="29.140625" style="26" customWidth="1"/>
    <col min="4" max="4" width="18.85546875" style="26" customWidth="1"/>
    <col min="5" max="5" width="16" style="37" customWidth="1"/>
    <col min="6" max="6" width="17.5703125" style="37" customWidth="1"/>
    <col min="7" max="7" width="20.7109375" style="60" customWidth="1"/>
    <col min="8" max="8" width="17.5703125" style="7" customWidth="1"/>
    <col min="9" max="9" width="13.85546875" style="7" customWidth="1"/>
  </cols>
  <sheetData>
    <row r="1" spans="1:7">
      <c r="E1" s="109" t="s">
        <v>231</v>
      </c>
      <c r="F1" s="109"/>
      <c r="G1" s="109"/>
    </row>
    <row r="2" spans="1:7">
      <c r="E2" s="109"/>
      <c r="F2" s="109"/>
      <c r="G2" s="109"/>
    </row>
    <row r="3" spans="1:7">
      <c r="E3" s="109"/>
      <c r="F3" s="109"/>
      <c r="G3" s="109"/>
    </row>
    <row r="4" spans="1:7">
      <c r="E4" s="109"/>
      <c r="F4" s="109"/>
      <c r="G4" s="109"/>
    </row>
    <row r="5" spans="1:7" ht="21" customHeight="1">
      <c r="E5" s="109"/>
      <c r="F5" s="109"/>
      <c r="G5" s="109"/>
    </row>
    <row r="6" spans="1:7" ht="30.6" customHeight="1">
      <c r="E6" s="109"/>
      <c r="F6" s="109"/>
      <c r="G6" s="109"/>
    </row>
    <row r="7" spans="1:7" ht="33" customHeight="1">
      <c r="E7" s="109"/>
      <c r="F7" s="109"/>
      <c r="G7" s="109"/>
    </row>
    <row r="8" spans="1:7" ht="55.5" customHeight="1">
      <c r="B8" s="77" t="s">
        <v>167</v>
      </c>
      <c r="C8" s="77"/>
      <c r="D8" s="77"/>
      <c r="E8" s="77"/>
      <c r="F8" s="77"/>
      <c r="G8" s="77"/>
    </row>
    <row r="9" spans="1:7">
      <c r="A9" s="27"/>
      <c r="B9" s="7"/>
      <c r="C9" s="6"/>
      <c r="D9" s="6"/>
      <c r="E9" s="8"/>
      <c r="F9" s="8"/>
      <c r="G9" s="28" t="s">
        <v>168</v>
      </c>
    </row>
    <row r="10" spans="1:7">
      <c r="A10" s="69" t="s">
        <v>169</v>
      </c>
      <c r="B10" s="69" t="s">
        <v>170</v>
      </c>
      <c r="C10" s="69" t="s">
        <v>171</v>
      </c>
      <c r="D10" s="70" t="s">
        <v>172</v>
      </c>
      <c r="E10" s="72" t="s">
        <v>173</v>
      </c>
      <c r="F10" s="72" t="s">
        <v>174</v>
      </c>
      <c r="G10" s="72"/>
    </row>
    <row r="11" spans="1:7" ht="60" customHeight="1">
      <c r="A11" s="69"/>
      <c r="B11" s="69"/>
      <c r="C11" s="69"/>
      <c r="D11" s="71"/>
      <c r="E11" s="72"/>
      <c r="F11" s="10" t="s">
        <v>0</v>
      </c>
      <c r="G11" s="12" t="s">
        <v>1</v>
      </c>
    </row>
    <row r="12" spans="1:7" ht="25.5">
      <c r="A12" s="70" t="s">
        <v>2</v>
      </c>
      <c r="B12" s="98" t="s">
        <v>78</v>
      </c>
      <c r="C12" s="16" t="s">
        <v>79</v>
      </c>
      <c r="D12" s="70" t="s">
        <v>7</v>
      </c>
      <c r="E12" s="12">
        <f>F12+G12</f>
        <v>1377000</v>
      </c>
      <c r="F12" s="10"/>
      <c r="G12" s="12">
        <v>1377000</v>
      </c>
    </row>
    <row r="13" spans="1:7">
      <c r="A13" s="75"/>
      <c r="B13" s="99"/>
      <c r="C13" s="16" t="s">
        <v>120</v>
      </c>
      <c r="D13" s="75"/>
      <c r="E13" s="12">
        <f t="shared" ref="E13:E23" si="0">F13+G13</f>
        <v>154035</v>
      </c>
      <c r="F13" s="10"/>
      <c r="G13" s="12">
        <v>154035</v>
      </c>
    </row>
    <row r="14" spans="1:7">
      <c r="A14" s="75"/>
      <c r="B14" s="81" t="s">
        <v>94</v>
      </c>
      <c r="C14" s="16" t="s">
        <v>118</v>
      </c>
      <c r="D14" s="75"/>
      <c r="E14" s="12">
        <f t="shared" si="0"/>
        <v>107100</v>
      </c>
      <c r="F14" s="10"/>
      <c r="G14" s="12">
        <v>107100</v>
      </c>
    </row>
    <row r="15" spans="1:7">
      <c r="A15" s="75"/>
      <c r="B15" s="82"/>
      <c r="C15" s="16" t="s">
        <v>180</v>
      </c>
      <c r="D15" s="75"/>
      <c r="E15" s="12">
        <f t="shared" si="0"/>
        <v>65600</v>
      </c>
      <c r="F15" s="10"/>
      <c r="G15" s="12">
        <v>65600</v>
      </c>
    </row>
    <row r="16" spans="1:7">
      <c r="A16" s="75"/>
      <c r="B16" s="81" t="s">
        <v>163</v>
      </c>
      <c r="C16" s="16" t="s">
        <v>177</v>
      </c>
      <c r="D16" s="75"/>
      <c r="E16" s="12">
        <f t="shared" si="0"/>
        <v>132000</v>
      </c>
      <c r="F16" s="10"/>
      <c r="G16" s="12">
        <v>132000</v>
      </c>
    </row>
    <row r="17" spans="1:7">
      <c r="A17" s="75"/>
      <c r="B17" s="82"/>
      <c r="C17" s="16" t="s">
        <v>164</v>
      </c>
      <c r="D17" s="75"/>
      <c r="E17" s="12">
        <f t="shared" si="0"/>
        <v>53800</v>
      </c>
      <c r="F17" s="10"/>
      <c r="G17" s="12">
        <v>53800</v>
      </c>
    </row>
    <row r="18" spans="1:7">
      <c r="A18" s="75"/>
      <c r="B18" s="81" t="s">
        <v>178</v>
      </c>
      <c r="C18" s="16" t="s">
        <v>179</v>
      </c>
      <c r="D18" s="75"/>
      <c r="E18" s="12">
        <f t="shared" si="0"/>
        <v>168829.7</v>
      </c>
      <c r="F18" s="10"/>
      <c r="G18" s="12">
        <v>168829.7</v>
      </c>
    </row>
    <row r="19" spans="1:7">
      <c r="A19" s="75"/>
      <c r="B19" s="82"/>
      <c r="C19" s="16" t="s">
        <v>180</v>
      </c>
      <c r="D19" s="75"/>
      <c r="E19" s="12">
        <f t="shared" si="0"/>
        <v>186000</v>
      </c>
      <c r="F19" s="10"/>
      <c r="G19" s="12">
        <v>186000</v>
      </c>
    </row>
    <row r="20" spans="1:7">
      <c r="A20" s="75"/>
      <c r="B20" s="81" t="s">
        <v>95</v>
      </c>
      <c r="C20" s="16" t="s">
        <v>119</v>
      </c>
      <c r="D20" s="75"/>
      <c r="E20" s="12">
        <f t="shared" si="0"/>
        <v>42000</v>
      </c>
      <c r="F20" s="10"/>
      <c r="G20" s="12">
        <v>42000</v>
      </c>
    </row>
    <row r="21" spans="1:7">
      <c r="A21" s="75"/>
      <c r="B21" s="84"/>
      <c r="C21" s="16" t="s">
        <v>110</v>
      </c>
      <c r="D21" s="75"/>
      <c r="E21" s="12">
        <f t="shared" si="0"/>
        <v>116497</v>
      </c>
      <c r="F21" s="10"/>
      <c r="G21" s="12">
        <v>116497</v>
      </c>
    </row>
    <row r="22" spans="1:7">
      <c r="A22" s="75"/>
      <c r="B22" s="82"/>
      <c r="C22" s="16" t="s">
        <v>197</v>
      </c>
      <c r="D22" s="75"/>
      <c r="E22" s="12">
        <f t="shared" si="0"/>
        <v>229173.6</v>
      </c>
      <c r="F22" s="10"/>
      <c r="G22" s="12">
        <v>229173.6</v>
      </c>
    </row>
    <row r="23" spans="1:7" ht="71.45" customHeight="1">
      <c r="A23" s="75"/>
      <c r="B23" s="100" t="s">
        <v>40</v>
      </c>
      <c r="C23" s="11" t="s">
        <v>41</v>
      </c>
      <c r="D23" s="75"/>
      <c r="E23" s="12">
        <f t="shared" si="0"/>
        <v>250000</v>
      </c>
      <c r="F23" s="12"/>
      <c r="G23" s="13">
        <v>250000</v>
      </c>
    </row>
    <row r="24" spans="1:7">
      <c r="A24" s="75"/>
      <c r="B24" s="100"/>
      <c r="C24" s="11" t="s">
        <v>74</v>
      </c>
      <c r="D24" s="75"/>
      <c r="E24" s="12">
        <f t="shared" ref="E24:E74" si="1">F24+G24</f>
        <v>263700</v>
      </c>
      <c r="F24" s="12"/>
      <c r="G24" s="13">
        <v>263700</v>
      </c>
    </row>
    <row r="25" spans="1:7" ht="57.6" customHeight="1">
      <c r="A25" s="75"/>
      <c r="B25" s="100"/>
      <c r="C25" s="11" t="s">
        <v>44</v>
      </c>
      <c r="D25" s="75"/>
      <c r="E25" s="12">
        <f>G25</f>
        <v>725606</v>
      </c>
      <c r="F25" s="12"/>
      <c r="G25" s="13">
        <f>98500+627106</f>
        <v>725606</v>
      </c>
    </row>
    <row r="26" spans="1:7">
      <c r="A26" s="75"/>
      <c r="B26" s="18" t="s">
        <v>86</v>
      </c>
      <c r="C26" s="11" t="s">
        <v>74</v>
      </c>
      <c r="D26" s="75"/>
      <c r="E26" s="12">
        <f t="shared" si="1"/>
        <v>71000</v>
      </c>
      <c r="F26" s="12"/>
      <c r="G26" s="13">
        <f>112000-41000</f>
        <v>71000</v>
      </c>
    </row>
    <row r="27" spans="1:7">
      <c r="A27" s="75"/>
      <c r="B27" s="101" t="s">
        <v>85</v>
      </c>
      <c r="C27" s="11" t="s">
        <v>74</v>
      </c>
      <c r="D27" s="75"/>
      <c r="E27" s="12">
        <f t="shared" si="1"/>
        <v>173500</v>
      </c>
      <c r="F27" s="12"/>
      <c r="G27" s="13">
        <f>92500+81000</f>
        <v>173500</v>
      </c>
    </row>
    <row r="28" spans="1:7" ht="25.5">
      <c r="A28" s="75"/>
      <c r="B28" s="102"/>
      <c r="C28" s="11" t="s">
        <v>181</v>
      </c>
      <c r="D28" s="75"/>
      <c r="E28" s="12">
        <f t="shared" si="1"/>
        <v>625888.80000000005</v>
      </c>
      <c r="F28" s="12"/>
      <c r="G28" s="13">
        <v>625888.80000000005</v>
      </c>
    </row>
    <row r="29" spans="1:7">
      <c r="A29" s="75"/>
      <c r="B29" s="39" t="s">
        <v>73</v>
      </c>
      <c r="C29" s="11" t="s">
        <v>229</v>
      </c>
      <c r="D29" s="75"/>
      <c r="E29" s="12">
        <f t="shared" si="1"/>
        <v>819040</v>
      </c>
      <c r="F29" s="12"/>
      <c r="G29" s="13">
        <v>819040</v>
      </c>
    </row>
    <row r="30" spans="1:7">
      <c r="A30" s="75"/>
      <c r="B30" s="101" t="s">
        <v>182</v>
      </c>
      <c r="C30" s="11" t="s">
        <v>102</v>
      </c>
      <c r="D30" s="75"/>
      <c r="E30" s="12">
        <f t="shared" si="1"/>
        <v>83200</v>
      </c>
      <c r="F30" s="12"/>
      <c r="G30" s="13">
        <v>83200</v>
      </c>
    </row>
    <row r="31" spans="1:7">
      <c r="A31" s="75"/>
      <c r="B31" s="102"/>
      <c r="C31" s="11" t="s">
        <v>183</v>
      </c>
      <c r="D31" s="75"/>
      <c r="E31" s="12">
        <f t="shared" si="1"/>
        <v>165139</v>
      </c>
      <c r="F31" s="12"/>
      <c r="G31" s="13">
        <v>165139</v>
      </c>
    </row>
    <row r="32" spans="1:7">
      <c r="A32" s="75"/>
      <c r="B32" s="18" t="s">
        <v>184</v>
      </c>
      <c r="C32" s="11" t="s">
        <v>185</v>
      </c>
      <c r="D32" s="75"/>
      <c r="E32" s="12">
        <f t="shared" si="1"/>
        <v>240747.6</v>
      </c>
      <c r="F32" s="12"/>
      <c r="G32" s="13">
        <v>240747.6</v>
      </c>
    </row>
    <row r="33" spans="1:7">
      <c r="A33" s="75"/>
      <c r="B33" s="18" t="s">
        <v>80</v>
      </c>
      <c r="C33" s="11" t="s">
        <v>74</v>
      </c>
      <c r="D33" s="75"/>
      <c r="E33" s="12">
        <f t="shared" si="1"/>
        <v>425344</v>
      </c>
      <c r="F33" s="12"/>
      <c r="G33" s="13">
        <f>199000+226344</f>
        <v>425344</v>
      </c>
    </row>
    <row r="34" spans="1:7">
      <c r="A34" s="75"/>
      <c r="B34" s="73" t="s">
        <v>81</v>
      </c>
      <c r="C34" s="11" t="s">
        <v>74</v>
      </c>
      <c r="D34" s="75"/>
      <c r="E34" s="12">
        <f t="shared" si="1"/>
        <v>382024</v>
      </c>
      <c r="F34" s="12"/>
      <c r="G34" s="13">
        <f>156024+226000</f>
        <v>382024</v>
      </c>
    </row>
    <row r="35" spans="1:7" ht="25.5">
      <c r="A35" s="75"/>
      <c r="B35" s="74"/>
      <c r="C35" s="11" t="s">
        <v>96</v>
      </c>
      <c r="D35" s="75"/>
      <c r="E35" s="12">
        <f t="shared" si="1"/>
        <v>232900</v>
      </c>
      <c r="F35" s="12"/>
      <c r="G35" s="13">
        <v>232900</v>
      </c>
    </row>
    <row r="36" spans="1:7">
      <c r="A36" s="75"/>
      <c r="B36" s="73" t="s">
        <v>165</v>
      </c>
      <c r="C36" s="11" t="s">
        <v>110</v>
      </c>
      <c r="D36" s="75"/>
      <c r="E36" s="12">
        <f t="shared" si="1"/>
        <v>519942.36</v>
      </c>
      <c r="F36" s="12"/>
      <c r="G36" s="13">
        <f>600000-80057.64</f>
        <v>519942.36</v>
      </c>
    </row>
    <row r="37" spans="1:7">
      <c r="A37" s="75"/>
      <c r="B37" s="76"/>
      <c r="C37" s="11" t="s">
        <v>180</v>
      </c>
      <c r="D37" s="75"/>
      <c r="E37" s="12">
        <f t="shared" si="1"/>
        <v>617289.94999999995</v>
      </c>
      <c r="F37" s="12"/>
      <c r="G37" s="13">
        <v>617289.94999999995</v>
      </c>
    </row>
    <row r="38" spans="1:7" ht="15">
      <c r="A38" s="75"/>
      <c r="B38" s="74"/>
      <c r="C38" s="11" t="s">
        <v>208</v>
      </c>
      <c r="D38" s="75"/>
      <c r="E38" s="12">
        <f t="shared" si="1"/>
        <v>168800</v>
      </c>
      <c r="F38" s="12"/>
      <c r="G38" s="46">
        <v>168800</v>
      </c>
    </row>
    <row r="39" spans="1:7" ht="25.5">
      <c r="A39" s="75"/>
      <c r="B39" s="18" t="s">
        <v>47</v>
      </c>
      <c r="C39" s="11" t="s">
        <v>82</v>
      </c>
      <c r="D39" s="75"/>
      <c r="E39" s="12">
        <f t="shared" si="1"/>
        <v>50000</v>
      </c>
      <c r="F39" s="12"/>
      <c r="G39" s="13">
        <v>50000</v>
      </c>
    </row>
    <row r="40" spans="1:7">
      <c r="A40" s="75"/>
      <c r="B40" s="83" t="s">
        <v>75</v>
      </c>
      <c r="C40" s="11" t="s">
        <v>76</v>
      </c>
      <c r="D40" s="75"/>
      <c r="E40" s="12">
        <f t="shared" si="1"/>
        <v>2702500</v>
      </c>
      <c r="F40" s="12"/>
      <c r="G40" s="13">
        <v>2702500</v>
      </c>
    </row>
    <row r="41" spans="1:7">
      <c r="A41" s="75"/>
      <c r="B41" s="83"/>
      <c r="C41" s="11" t="s">
        <v>117</v>
      </c>
      <c r="D41" s="75"/>
      <c r="E41" s="12">
        <f t="shared" si="1"/>
        <v>99900</v>
      </c>
      <c r="F41" s="12"/>
      <c r="G41" s="13">
        <v>99900</v>
      </c>
    </row>
    <row r="42" spans="1:7">
      <c r="A42" s="75"/>
      <c r="B42" s="83"/>
      <c r="C42" s="11" t="s">
        <v>211</v>
      </c>
      <c r="D42" s="75"/>
      <c r="E42" s="12">
        <f t="shared" si="1"/>
        <v>278780.27</v>
      </c>
      <c r="F42" s="12"/>
      <c r="G42" s="13">
        <f>98780.27+137000+43000</f>
        <v>278780.27</v>
      </c>
    </row>
    <row r="43" spans="1:7" ht="25.5">
      <c r="A43" s="75"/>
      <c r="B43" s="83" t="s">
        <v>189</v>
      </c>
      <c r="C43" s="11" t="s">
        <v>186</v>
      </c>
      <c r="D43" s="75"/>
      <c r="E43" s="12">
        <f t="shared" si="1"/>
        <v>28000</v>
      </c>
      <c r="F43" s="12"/>
      <c r="G43" s="13">
        <v>28000</v>
      </c>
    </row>
    <row r="44" spans="1:7" ht="38.25">
      <c r="A44" s="75"/>
      <c r="B44" s="83"/>
      <c r="C44" s="11" t="s">
        <v>187</v>
      </c>
      <c r="D44" s="75"/>
      <c r="E44" s="12">
        <f t="shared" si="1"/>
        <v>308000</v>
      </c>
      <c r="F44" s="12"/>
      <c r="G44" s="13">
        <v>308000</v>
      </c>
    </row>
    <row r="45" spans="1:7" ht="25.5">
      <c r="A45" s="75"/>
      <c r="B45" s="83"/>
      <c r="C45" s="11" t="s">
        <v>188</v>
      </c>
      <c r="D45" s="75"/>
      <c r="E45" s="12">
        <f t="shared" si="1"/>
        <v>817588.8</v>
      </c>
      <c r="F45" s="12"/>
      <c r="G45" s="13">
        <v>817588.8</v>
      </c>
    </row>
    <row r="46" spans="1:7">
      <c r="A46" s="75"/>
      <c r="B46" s="18" t="s">
        <v>87</v>
      </c>
      <c r="C46" s="11" t="s">
        <v>88</v>
      </c>
      <c r="D46" s="75"/>
      <c r="E46" s="12">
        <f t="shared" si="1"/>
        <v>119000</v>
      </c>
      <c r="F46" s="12"/>
      <c r="G46" s="13">
        <v>119000</v>
      </c>
    </row>
    <row r="47" spans="1:7">
      <c r="A47" s="75"/>
      <c r="B47" s="73" t="s">
        <v>77</v>
      </c>
      <c r="C47" s="11" t="s">
        <v>116</v>
      </c>
      <c r="D47" s="75"/>
      <c r="E47" s="12">
        <f t="shared" si="1"/>
        <v>90000</v>
      </c>
      <c r="F47" s="12"/>
      <c r="G47" s="13">
        <v>90000</v>
      </c>
    </row>
    <row r="48" spans="1:7">
      <c r="A48" s="75"/>
      <c r="B48" s="76"/>
      <c r="C48" s="11" t="s">
        <v>180</v>
      </c>
      <c r="D48" s="75"/>
      <c r="E48" s="12">
        <f t="shared" si="1"/>
        <v>90000</v>
      </c>
      <c r="F48" s="12"/>
      <c r="G48" s="13">
        <v>90000</v>
      </c>
    </row>
    <row r="49" spans="1:7">
      <c r="A49" s="75"/>
      <c r="B49" s="74"/>
      <c r="C49" s="11" t="s">
        <v>76</v>
      </c>
      <c r="D49" s="75"/>
      <c r="E49" s="12">
        <f t="shared" si="1"/>
        <v>250000</v>
      </c>
      <c r="F49" s="12"/>
      <c r="G49" s="13">
        <v>250000</v>
      </c>
    </row>
    <row r="50" spans="1:7">
      <c r="A50" s="75"/>
      <c r="B50" s="18" t="s">
        <v>196</v>
      </c>
      <c r="C50" s="11" t="s">
        <v>180</v>
      </c>
      <c r="D50" s="75"/>
      <c r="E50" s="12">
        <f t="shared" si="1"/>
        <v>420000</v>
      </c>
      <c r="F50" s="12"/>
      <c r="G50" s="13">
        <v>420000</v>
      </c>
    </row>
    <row r="51" spans="1:7" ht="15">
      <c r="A51" s="75"/>
      <c r="B51" s="73" t="s">
        <v>192</v>
      </c>
      <c r="C51" s="50" t="s">
        <v>193</v>
      </c>
      <c r="D51" s="75"/>
      <c r="E51" s="12">
        <f t="shared" si="1"/>
        <v>110247.81</v>
      </c>
      <c r="F51" s="12"/>
      <c r="G51" s="51">
        <v>110247.81</v>
      </c>
    </row>
    <row r="52" spans="1:7" ht="15">
      <c r="A52" s="75"/>
      <c r="B52" s="76"/>
      <c r="C52" s="49" t="s">
        <v>195</v>
      </c>
      <c r="D52" s="75"/>
      <c r="E52" s="12">
        <f t="shared" si="1"/>
        <v>3167317.04</v>
      </c>
      <c r="F52" s="12"/>
      <c r="G52" s="51">
        <v>3167317.04</v>
      </c>
    </row>
    <row r="53" spans="1:7" ht="25.5">
      <c r="A53" s="75"/>
      <c r="B53" s="74"/>
      <c r="C53" s="43" t="s">
        <v>194</v>
      </c>
      <c r="D53" s="75"/>
      <c r="E53" s="12">
        <f t="shared" si="1"/>
        <v>338134.14</v>
      </c>
      <c r="F53" s="12"/>
      <c r="G53" s="52">
        <v>338134.14</v>
      </c>
    </row>
    <row r="54" spans="1:7" ht="25.5">
      <c r="A54" s="75"/>
      <c r="B54" s="73" t="s">
        <v>45</v>
      </c>
      <c r="C54" s="11" t="s">
        <v>46</v>
      </c>
      <c r="D54" s="75"/>
      <c r="E54" s="12">
        <f t="shared" si="1"/>
        <v>62421.8</v>
      </c>
      <c r="F54" s="12"/>
      <c r="G54" s="13">
        <v>62421.8</v>
      </c>
    </row>
    <row r="55" spans="1:7" ht="25.5">
      <c r="A55" s="75"/>
      <c r="B55" s="76"/>
      <c r="C55" s="11" t="s">
        <v>48</v>
      </c>
      <c r="D55" s="75"/>
      <c r="E55" s="12">
        <f t="shared" si="1"/>
        <v>99000</v>
      </c>
      <c r="F55" s="12"/>
      <c r="G55" s="13">
        <v>99000</v>
      </c>
    </row>
    <row r="56" spans="1:7">
      <c r="A56" s="75"/>
      <c r="B56" s="76"/>
      <c r="C56" s="40" t="s">
        <v>190</v>
      </c>
      <c r="D56" s="75"/>
      <c r="E56" s="12">
        <f t="shared" si="1"/>
        <v>136057</v>
      </c>
      <c r="F56" s="12"/>
      <c r="G56" s="13">
        <v>136057</v>
      </c>
    </row>
    <row r="57" spans="1:7">
      <c r="A57" s="75"/>
      <c r="B57" s="74"/>
      <c r="C57" s="40" t="s">
        <v>191</v>
      </c>
      <c r="D57" s="75"/>
      <c r="E57" s="12">
        <f t="shared" si="1"/>
        <v>1141036.52</v>
      </c>
      <c r="F57" s="12"/>
      <c r="G57" s="52">
        <v>1141036.52</v>
      </c>
    </row>
    <row r="58" spans="1:7">
      <c r="A58" s="75"/>
      <c r="B58" s="11" t="s">
        <v>90</v>
      </c>
      <c r="C58" s="11" t="s">
        <v>91</v>
      </c>
      <c r="D58" s="75"/>
      <c r="E58" s="12">
        <f t="shared" si="1"/>
        <v>100000</v>
      </c>
      <c r="F58" s="12"/>
      <c r="G58" s="13">
        <v>100000</v>
      </c>
    </row>
    <row r="59" spans="1:7">
      <c r="A59" s="75"/>
      <c r="B59" s="11" t="s">
        <v>210</v>
      </c>
      <c r="C59" s="11" t="s">
        <v>74</v>
      </c>
      <c r="D59" s="75"/>
      <c r="E59" s="12">
        <f t="shared" si="1"/>
        <v>74200</v>
      </c>
      <c r="F59" s="12"/>
      <c r="G59" s="13">
        <v>74200</v>
      </c>
    </row>
    <row r="60" spans="1:7">
      <c r="A60" s="75"/>
      <c r="B60" s="11" t="s">
        <v>205</v>
      </c>
      <c r="C60" s="11" t="s">
        <v>206</v>
      </c>
      <c r="D60" s="75"/>
      <c r="E60" s="12">
        <f t="shared" si="1"/>
        <v>1347470.05</v>
      </c>
      <c r="F60" s="12"/>
      <c r="G60" s="52">
        <v>1347470.05</v>
      </c>
    </row>
    <row r="61" spans="1:7">
      <c r="A61" s="75"/>
      <c r="B61" s="11" t="s">
        <v>89</v>
      </c>
      <c r="C61" s="11" t="s">
        <v>74</v>
      </c>
      <c r="D61" s="75"/>
      <c r="E61" s="12">
        <f t="shared" si="1"/>
        <v>99625.29</v>
      </c>
      <c r="F61" s="12"/>
      <c r="G61" s="13">
        <v>99625.29</v>
      </c>
    </row>
    <row r="62" spans="1:7">
      <c r="A62" s="75"/>
      <c r="B62" s="85" t="s">
        <v>84</v>
      </c>
      <c r="C62" s="11" t="s">
        <v>83</v>
      </c>
      <c r="D62" s="75"/>
      <c r="E62" s="12">
        <f t="shared" si="1"/>
        <v>166083.71</v>
      </c>
      <c r="F62" s="12"/>
      <c r="G62" s="13">
        <v>166083.71</v>
      </c>
    </row>
    <row r="63" spans="1:7" ht="38.25">
      <c r="A63" s="75"/>
      <c r="B63" s="86"/>
      <c r="C63" s="18" t="s">
        <v>198</v>
      </c>
      <c r="D63" s="75"/>
      <c r="E63" s="12">
        <f t="shared" si="1"/>
        <v>302861.65999999997</v>
      </c>
      <c r="F63" s="12"/>
      <c r="G63" s="13">
        <v>302861.65999999997</v>
      </c>
    </row>
    <row r="64" spans="1:7" ht="25.5">
      <c r="A64" s="75"/>
      <c r="B64" s="87"/>
      <c r="C64" s="54" t="s">
        <v>202</v>
      </c>
      <c r="D64" s="75"/>
      <c r="E64" s="12">
        <f t="shared" si="1"/>
        <v>447201.6</v>
      </c>
      <c r="F64" s="12"/>
      <c r="G64" s="52">
        <v>447201.6</v>
      </c>
    </row>
    <row r="65" spans="1:9">
      <c r="A65" s="75"/>
      <c r="B65" s="44" t="s">
        <v>209</v>
      </c>
      <c r="C65" s="55" t="s">
        <v>74</v>
      </c>
      <c r="D65" s="75"/>
      <c r="E65" s="12">
        <f t="shared" si="1"/>
        <v>165000</v>
      </c>
      <c r="F65" s="12"/>
      <c r="G65" s="52">
        <v>165000</v>
      </c>
    </row>
    <row r="66" spans="1:9">
      <c r="A66" s="75"/>
      <c r="B66" s="73" t="s">
        <v>93</v>
      </c>
      <c r="C66" s="11" t="s">
        <v>121</v>
      </c>
      <c r="D66" s="75"/>
      <c r="E66" s="12">
        <f t="shared" si="1"/>
        <v>309900</v>
      </c>
      <c r="F66" s="12"/>
      <c r="G66" s="13">
        <v>309900</v>
      </c>
    </row>
    <row r="67" spans="1:9" ht="33" customHeight="1">
      <c r="A67" s="75"/>
      <c r="B67" s="74"/>
      <c r="C67" s="11" t="s">
        <v>180</v>
      </c>
      <c r="D67" s="75"/>
      <c r="E67" s="12">
        <f t="shared" si="1"/>
        <v>116400</v>
      </c>
      <c r="F67" s="12"/>
      <c r="G67" s="13">
        <v>116400</v>
      </c>
    </row>
    <row r="68" spans="1:9">
      <c r="A68" s="75"/>
      <c r="B68" s="11" t="s">
        <v>92</v>
      </c>
      <c r="C68" s="11" t="s">
        <v>74</v>
      </c>
      <c r="D68" s="75"/>
      <c r="E68" s="12">
        <f t="shared" si="1"/>
        <v>150000</v>
      </c>
      <c r="F68" s="12"/>
      <c r="G68" s="13">
        <v>150000</v>
      </c>
    </row>
    <row r="69" spans="1:9">
      <c r="A69" s="75"/>
      <c r="B69" s="85" t="s">
        <v>42</v>
      </c>
      <c r="C69" s="11" t="s">
        <v>43</v>
      </c>
      <c r="D69" s="71"/>
      <c r="E69" s="12">
        <f t="shared" si="1"/>
        <v>379720.81</v>
      </c>
      <c r="F69" s="12"/>
      <c r="G69" s="13">
        <v>379720.81</v>
      </c>
    </row>
    <row r="70" spans="1:9" ht="25.5">
      <c r="A70" s="75"/>
      <c r="B70" s="86"/>
      <c r="C70" s="45" t="s">
        <v>201</v>
      </c>
      <c r="D70" s="33"/>
      <c r="E70" s="12">
        <f t="shared" si="1"/>
        <v>63979.03</v>
      </c>
      <c r="F70" s="12"/>
      <c r="G70" s="52">
        <v>63979.03</v>
      </c>
    </row>
    <row r="71" spans="1:9" ht="15">
      <c r="A71" s="75"/>
      <c r="B71" s="87"/>
      <c r="C71" s="45" t="s">
        <v>207</v>
      </c>
      <c r="D71" s="33"/>
      <c r="E71" s="12">
        <f t="shared" si="1"/>
        <v>975806.58</v>
      </c>
      <c r="F71" s="12"/>
      <c r="G71" s="53">
        <v>975806.58</v>
      </c>
    </row>
    <row r="72" spans="1:9">
      <c r="A72" s="75"/>
      <c r="B72" s="78" t="s">
        <v>199</v>
      </c>
      <c r="C72" s="43" t="s">
        <v>200</v>
      </c>
      <c r="D72" s="33"/>
      <c r="E72" s="12">
        <f t="shared" si="1"/>
        <v>947447</v>
      </c>
      <c r="F72" s="12"/>
      <c r="G72" s="52">
        <v>947447</v>
      </c>
    </row>
    <row r="73" spans="1:9">
      <c r="A73" s="75"/>
      <c r="B73" s="79"/>
      <c r="C73" s="43" t="s">
        <v>203</v>
      </c>
      <c r="D73" s="33"/>
      <c r="E73" s="12">
        <f t="shared" si="1"/>
        <v>109606.8</v>
      </c>
      <c r="F73" s="12"/>
      <c r="G73" s="52">
        <v>109606.8</v>
      </c>
    </row>
    <row r="74" spans="1:9" ht="25.5">
      <c r="A74" s="75"/>
      <c r="B74" s="80"/>
      <c r="C74" s="43" t="s">
        <v>204</v>
      </c>
      <c r="D74" s="33"/>
      <c r="E74" s="12">
        <f t="shared" si="1"/>
        <v>315914.40000000002</v>
      </c>
      <c r="F74" s="12"/>
      <c r="G74" s="52">
        <v>315914.40000000002</v>
      </c>
    </row>
    <row r="75" spans="1:9">
      <c r="A75" s="75"/>
      <c r="B75" s="97" t="s">
        <v>3</v>
      </c>
      <c r="C75" s="97"/>
      <c r="D75" s="21"/>
      <c r="E75" s="31">
        <f>SUM(E12:E74)</f>
        <v>24775357.320000004</v>
      </c>
      <c r="F75" s="31">
        <f>SUM(F12:F74)</f>
        <v>0</v>
      </c>
      <c r="G75" s="31">
        <f>SUM(G12:G74)</f>
        <v>24775357.320000004</v>
      </c>
      <c r="H75" s="24"/>
    </row>
    <row r="76" spans="1:9">
      <c r="A76" s="71"/>
      <c r="B76" s="89" t="s">
        <v>16</v>
      </c>
      <c r="C76" s="89"/>
      <c r="D76" s="89"/>
      <c r="E76" s="31">
        <f>E39+E12</f>
        <v>1427000</v>
      </c>
      <c r="F76" s="31">
        <f>F39+F12</f>
        <v>0</v>
      </c>
      <c r="G76" s="31">
        <f>G39+G12</f>
        <v>1427000</v>
      </c>
      <c r="H76" s="67"/>
      <c r="I76" s="61"/>
    </row>
    <row r="77" spans="1:9" ht="32.450000000000003" customHeight="1">
      <c r="A77" s="70" t="s">
        <v>23</v>
      </c>
      <c r="B77" s="90" t="s">
        <v>61</v>
      </c>
      <c r="C77" s="11" t="s">
        <v>108</v>
      </c>
      <c r="D77" s="70" t="s">
        <v>7</v>
      </c>
      <c r="E77" s="31">
        <f t="shared" ref="E77:E127" si="2">F77+G77</f>
        <v>384000</v>
      </c>
      <c r="F77" s="30"/>
      <c r="G77" s="13">
        <v>384000</v>
      </c>
      <c r="H77" s="61"/>
    </row>
    <row r="78" spans="1:9" ht="51">
      <c r="A78" s="75"/>
      <c r="B78" s="91"/>
      <c r="C78" s="11" t="s">
        <v>152</v>
      </c>
      <c r="D78" s="75"/>
      <c r="E78" s="31">
        <f t="shared" si="2"/>
        <v>200000</v>
      </c>
      <c r="F78" s="30"/>
      <c r="G78" s="13">
        <v>200000</v>
      </c>
    </row>
    <row r="79" spans="1:9" ht="63.75">
      <c r="A79" s="75"/>
      <c r="B79" s="92"/>
      <c r="C79" s="11" t="str">
        <f>C106</f>
        <v>Разработка проектной документации, сметной документации, услуги технического надзора, разработка сметной документации</v>
      </c>
      <c r="D79" s="75"/>
      <c r="E79" s="31">
        <f t="shared" si="2"/>
        <v>16076</v>
      </c>
      <c r="F79" s="30"/>
      <c r="G79" s="13">
        <v>16076</v>
      </c>
    </row>
    <row r="80" spans="1:9" ht="13.5">
      <c r="A80" s="75"/>
      <c r="B80" s="90" t="s">
        <v>29</v>
      </c>
      <c r="C80" s="11" t="s">
        <v>97</v>
      </c>
      <c r="D80" s="75"/>
      <c r="E80" s="31">
        <f t="shared" si="2"/>
        <v>418100</v>
      </c>
      <c r="F80" s="30"/>
      <c r="G80" s="13">
        <v>418100</v>
      </c>
    </row>
    <row r="81" spans="1:7" ht="13.5">
      <c r="A81" s="75"/>
      <c r="B81" s="91"/>
      <c r="C81" s="11" t="s">
        <v>218</v>
      </c>
      <c r="D81" s="75"/>
      <c r="E81" s="31">
        <f t="shared" si="2"/>
        <v>309100</v>
      </c>
      <c r="F81" s="30"/>
      <c r="G81" s="13">
        <v>309100</v>
      </c>
    </row>
    <row r="82" spans="1:7" ht="51">
      <c r="A82" s="75"/>
      <c r="B82" s="92"/>
      <c r="C82" s="11" t="s">
        <v>123</v>
      </c>
      <c r="D82" s="75"/>
      <c r="E82" s="31">
        <f t="shared" si="2"/>
        <v>150000</v>
      </c>
      <c r="F82" s="30"/>
      <c r="G82" s="13">
        <v>150000</v>
      </c>
    </row>
    <row r="83" spans="1:7" ht="25.5">
      <c r="A83" s="75"/>
      <c r="B83" s="90" t="s">
        <v>62</v>
      </c>
      <c r="C83" s="11" t="s">
        <v>99</v>
      </c>
      <c r="D83" s="75"/>
      <c r="E83" s="31">
        <f t="shared" si="2"/>
        <v>148000</v>
      </c>
      <c r="F83" s="30"/>
      <c r="G83" s="13">
        <v>148000</v>
      </c>
    </row>
    <row r="84" spans="1:7" ht="51">
      <c r="A84" s="75"/>
      <c r="B84" s="91"/>
      <c r="C84" s="11" t="str">
        <f>C78</f>
        <v>Ремонт комнаты детских инициатив, в том числе приобретение строительных материалов</v>
      </c>
      <c r="D84" s="75"/>
      <c r="E84" s="31">
        <f t="shared" si="2"/>
        <v>100000</v>
      </c>
      <c r="F84" s="30"/>
      <c r="G84" s="13">
        <v>100000</v>
      </c>
    </row>
    <row r="85" spans="1:7" ht="25.5">
      <c r="A85" s="75"/>
      <c r="B85" s="92"/>
      <c r="C85" s="11" t="s">
        <v>105</v>
      </c>
      <c r="D85" s="75"/>
      <c r="E85" s="31">
        <f t="shared" si="2"/>
        <v>155600.19</v>
      </c>
      <c r="F85" s="30"/>
      <c r="G85" s="13">
        <v>155600.19</v>
      </c>
    </row>
    <row r="86" spans="1:7" ht="25.5">
      <c r="A86" s="75"/>
      <c r="B86" s="73" t="s">
        <v>9</v>
      </c>
      <c r="C86" s="11" t="s">
        <v>17</v>
      </c>
      <c r="D86" s="75"/>
      <c r="E86" s="31">
        <f t="shared" si="2"/>
        <v>907742.56</v>
      </c>
      <c r="F86" s="31">
        <v>0</v>
      </c>
      <c r="G86" s="13">
        <f>775000+132742.56</f>
        <v>907742.56</v>
      </c>
    </row>
    <row r="87" spans="1:7" ht="63.75">
      <c r="A87" s="75"/>
      <c r="B87" s="76"/>
      <c r="C87" s="14" t="str">
        <f>C94</f>
        <v>Разработка проектной документации, сметной документации, услуги технического надзора, разработка сметной документации</v>
      </c>
      <c r="D87" s="75"/>
      <c r="E87" s="31">
        <f t="shared" si="2"/>
        <v>31179.8</v>
      </c>
      <c r="F87" s="31"/>
      <c r="G87" s="13">
        <v>31179.8</v>
      </c>
    </row>
    <row r="88" spans="1:7" ht="51">
      <c r="A88" s="75"/>
      <c r="B88" s="76"/>
      <c r="C88" s="14" t="str">
        <f>C82</f>
        <v>Ремонт кабинетов ОГЭ и комнаты детских инициатив, в том числе приобретение строительных материалов</v>
      </c>
      <c r="D88" s="75"/>
      <c r="E88" s="31">
        <f t="shared" si="2"/>
        <v>250000</v>
      </c>
      <c r="F88" s="31"/>
      <c r="G88" s="13">
        <v>250000</v>
      </c>
    </row>
    <row r="89" spans="1:7">
      <c r="A89" s="75"/>
      <c r="B89" s="76"/>
      <c r="C89" s="14" t="s">
        <v>38</v>
      </c>
      <c r="D89" s="75"/>
      <c r="E89" s="31">
        <f t="shared" si="2"/>
        <v>476630</v>
      </c>
      <c r="F89" s="31"/>
      <c r="G89" s="13">
        <f>300700+175930</f>
        <v>476630</v>
      </c>
    </row>
    <row r="90" spans="1:7" ht="25.5">
      <c r="A90" s="75"/>
      <c r="B90" s="76"/>
      <c r="C90" s="14" t="s">
        <v>39</v>
      </c>
      <c r="D90" s="75"/>
      <c r="E90" s="31">
        <f t="shared" si="2"/>
        <v>85621</v>
      </c>
      <c r="F90" s="31"/>
      <c r="G90" s="13">
        <v>85621</v>
      </c>
    </row>
    <row r="91" spans="1:7">
      <c r="A91" s="75"/>
      <c r="B91" s="74"/>
      <c r="C91" s="14" t="s">
        <v>18</v>
      </c>
      <c r="D91" s="75"/>
      <c r="E91" s="31">
        <f t="shared" si="2"/>
        <v>682000</v>
      </c>
      <c r="F91" s="31">
        <v>0</v>
      </c>
      <c r="G91" s="13">
        <v>682000</v>
      </c>
    </row>
    <row r="92" spans="1:7" ht="38.25">
      <c r="A92" s="75"/>
      <c r="B92" s="90" t="s">
        <v>100</v>
      </c>
      <c r="C92" s="14" t="s">
        <v>153</v>
      </c>
      <c r="D92" s="75"/>
      <c r="E92" s="31">
        <f t="shared" si="2"/>
        <v>886580.26</v>
      </c>
      <c r="F92" s="31"/>
      <c r="G92" s="13">
        <v>886580.26</v>
      </c>
    </row>
    <row r="93" spans="1:7" ht="55.9" customHeight="1">
      <c r="A93" s="75"/>
      <c r="B93" s="91"/>
      <c r="C93" s="14" t="str">
        <f>C88</f>
        <v>Ремонт кабинетов ОГЭ и комнаты детских инициатив, в том числе приобретение строительных материалов</v>
      </c>
      <c r="D93" s="75"/>
      <c r="E93" s="31">
        <f t="shared" si="2"/>
        <v>250000</v>
      </c>
      <c r="F93" s="31"/>
      <c r="G93" s="13">
        <v>250000</v>
      </c>
    </row>
    <row r="94" spans="1:7" ht="70.150000000000006" customHeight="1">
      <c r="A94" s="75"/>
      <c r="B94" s="92"/>
      <c r="C94" s="14" t="str">
        <f>C79</f>
        <v>Разработка проектной документации, сметной документации, услуги технического надзора, разработка сметной документации</v>
      </c>
      <c r="D94" s="75"/>
      <c r="E94" s="31">
        <f t="shared" si="2"/>
        <v>38112</v>
      </c>
      <c r="F94" s="31"/>
      <c r="G94" s="13">
        <v>38112</v>
      </c>
    </row>
    <row r="95" spans="1:7">
      <c r="A95" s="75"/>
      <c r="B95" s="90" t="s">
        <v>4</v>
      </c>
      <c r="C95" s="29" t="s">
        <v>18</v>
      </c>
      <c r="D95" s="75"/>
      <c r="E95" s="31">
        <f t="shared" si="2"/>
        <v>724617.96</v>
      </c>
      <c r="F95" s="12">
        <v>0</v>
      </c>
      <c r="G95" s="31">
        <v>724617.96</v>
      </c>
    </row>
    <row r="96" spans="1:7" ht="56.45" customHeight="1">
      <c r="A96" s="75"/>
      <c r="B96" s="91"/>
      <c r="C96" s="29" t="str">
        <f>C84</f>
        <v>Ремонт комнаты детских инициатив, в том числе приобретение строительных материалов</v>
      </c>
      <c r="D96" s="75"/>
      <c r="E96" s="31">
        <f t="shared" si="2"/>
        <v>100000</v>
      </c>
      <c r="F96" s="12"/>
      <c r="G96" s="31">
        <v>100000</v>
      </c>
    </row>
    <row r="97" spans="1:7" ht="41.45" customHeight="1">
      <c r="A97" s="75"/>
      <c r="B97" s="91"/>
      <c r="C97" s="29" t="s">
        <v>115</v>
      </c>
      <c r="D97" s="75"/>
      <c r="E97" s="31">
        <f t="shared" si="2"/>
        <v>200000</v>
      </c>
      <c r="F97" s="12"/>
      <c r="G97" s="31">
        <v>200000</v>
      </c>
    </row>
    <row r="98" spans="1:7" ht="38.25">
      <c r="A98" s="75"/>
      <c r="B98" s="92"/>
      <c r="C98" s="29" t="s">
        <v>113</v>
      </c>
      <c r="D98" s="75"/>
      <c r="E98" s="31">
        <f t="shared" si="2"/>
        <v>55000</v>
      </c>
      <c r="F98" s="12"/>
      <c r="G98" s="31">
        <v>55000</v>
      </c>
    </row>
    <row r="99" spans="1:7">
      <c r="A99" s="75"/>
      <c r="B99" s="90" t="s">
        <v>101</v>
      </c>
      <c r="C99" s="29" t="s">
        <v>107</v>
      </c>
      <c r="D99" s="75"/>
      <c r="E99" s="31">
        <f t="shared" si="2"/>
        <v>82996.13</v>
      </c>
      <c r="F99" s="12"/>
      <c r="G99" s="31">
        <v>82996.13</v>
      </c>
    </row>
    <row r="100" spans="1:7" ht="59.45" customHeight="1">
      <c r="A100" s="75"/>
      <c r="B100" s="91"/>
      <c r="C100" s="29" t="str">
        <f>C96</f>
        <v>Ремонт комнаты детских инициатив, в том числе приобретение строительных материалов</v>
      </c>
      <c r="D100" s="75"/>
      <c r="E100" s="31">
        <f t="shared" si="2"/>
        <v>3500</v>
      </c>
      <c r="F100" s="12"/>
      <c r="G100" s="31">
        <f>100000-96500</f>
        <v>3500</v>
      </c>
    </row>
    <row r="101" spans="1:7" ht="42.6" customHeight="1">
      <c r="A101" s="75"/>
      <c r="B101" s="92"/>
      <c r="C101" s="29" t="s">
        <v>115</v>
      </c>
      <c r="D101" s="71"/>
      <c r="E101" s="31">
        <f t="shared" si="2"/>
        <v>200000</v>
      </c>
      <c r="F101" s="12"/>
      <c r="G101" s="31">
        <v>200000</v>
      </c>
    </row>
    <row r="102" spans="1:7" ht="51">
      <c r="A102" s="75"/>
      <c r="B102" s="90" t="s">
        <v>26</v>
      </c>
      <c r="C102" s="29" t="s">
        <v>27</v>
      </c>
      <c r="D102" s="32" t="s">
        <v>28</v>
      </c>
      <c r="E102" s="31">
        <f t="shared" si="2"/>
        <v>1020400</v>
      </c>
      <c r="F102" s="12">
        <v>910400</v>
      </c>
      <c r="G102" s="31">
        <v>110000</v>
      </c>
    </row>
    <row r="103" spans="1:7">
      <c r="A103" s="75"/>
      <c r="B103" s="91"/>
      <c r="C103" s="29" t="s">
        <v>206</v>
      </c>
      <c r="D103" s="32"/>
      <c r="E103" s="31">
        <f t="shared" si="2"/>
        <v>93000</v>
      </c>
      <c r="F103" s="12"/>
      <c r="G103" s="31">
        <v>93000</v>
      </c>
    </row>
    <row r="104" spans="1:7" ht="72.599999999999994" customHeight="1">
      <c r="A104" s="75"/>
      <c r="B104" s="92"/>
      <c r="C104" s="29" t="str">
        <f>C94</f>
        <v>Разработка проектной документации, сметной документации, услуги технического надзора, разработка сметной документации</v>
      </c>
      <c r="D104" s="32"/>
      <c r="E104" s="31">
        <f t="shared" si="2"/>
        <v>14486</v>
      </c>
      <c r="F104" s="12"/>
      <c r="G104" s="31">
        <v>14486</v>
      </c>
    </row>
    <row r="105" spans="1:7" ht="45.6" customHeight="1">
      <c r="A105" s="75"/>
      <c r="B105" s="36" t="s">
        <v>114</v>
      </c>
      <c r="C105" s="29" t="s">
        <v>115</v>
      </c>
      <c r="D105" s="32"/>
      <c r="E105" s="31">
        <f t="shared" si="2"/>
        <v>200000</v>
      </c>
      <c r="F105" s="12"/>
      <c r="G105" s="31">
        <v>200000</v>
      </c>
    </row>
    <row r="106" spans="1:7" ht="72" customHeight="1">
      <c r="A106" s="75"/>
      <c r="B106" s="90" t="s">
        <v>10</v>
      </c>
      <c r="C106" s="11" t="s">
        <v>112</v>
      </c>
      <c r="D106" s="32"/>
      <c r="E106" s="31">
        <f t="shared" si="2"/>
        <v>56000</v>
      </c>
      <c r="F106" s="12"/>
      <c r="G106" s="31">
        <v>56000</v>
      </c>
    </row>
    <row r="107" spans="1:7" ht="25.5">
      <c r="A107" s="75"/>
      <c r="B107" s="91"/>
      <c r="C107" s="43" t="s">
        <v>214</v>
      </c>
      <c r="D107" s="32"/>
      <c r="E107" s="31">
        <f t="shared" si="2"/>
        <v>120000</v>
      </c>
      <c r="F107" s="12"/>
      <c r="G107" s="41">
        <v>120000</v>
      </c>
    </row>
    <row r="108" spans="1:7" ht="30">
      <c r="A108" s="75"/>
      <c r="B108" s="91"/>
      <c r="C108" s="56" t="s">
        <v>215</v>
      </c>
      <c r="D108" s="32"/>
      <c r="E108" s="31">
        <f t="shared" si="2"/>
        <v>136749.32</v>
      </c>
      <c r="F108" s="12"/>
      <c r="G108" s="46">
        <f>134828.32+1921</f>
        <v>136749.32</v>
      </c>
    </row>
    <row r="109" spans="1:7" ht="60.6" customHeight="1">
      <c r="A109" s="75"/>
      <c r="B109" s="92"/>
      <c r="C109" s="11" t="str">
        <f>C124</f>
        <v>Ремонт кабинетов ОГЭ и комнаты детских инициатив, в том числе приобретение строительных материалов</v>
      </c>
      <c r="D109" s="32"/>
      <c r="E109" s="31">
        <f t="shared" si="2"/>
        <v>150000</v>
      </c>
      <c r="F109" s="12"/>
      <c r="G109" s="31">
        <v>150000</v>
      </c>
    </row>
    <row r="110" spans="1:7" ht="25.5">
      <c r="A110" s="75"/>
      <c r="B110" s="103" t="s">
        <v>122</v>
      </c>
      <c r="C110" s="29" t="s">
        <v>132</v>
      </c>
      <c r="D110" s="32"/>
      <c r="E110" s="31">
        <f t="shared" si="2"/>
        <v>998600</v>
      </c>
      <c r="F110" s="12"/>
      <c r="G110" s="31">
        <v>998600</v>
      </c>
    </row>
    <row r="111" spans="1:7" ht="25.5">
      <c r="A111" s="75"/>
      <c r="B111" s="104"/>
      <c r="C111" s="29" t="s">
        <v>212</v>
      </c>
      <c r="D111" s="32"/>
      <c r="E111" s="31">
        <f t="shared" si="2"/>
        <v>1584000</v>
      </c>
      <c r="F111" s="12"/>
      <c r="G111" s="68">
        <v>1584000</v>
      </c>
    </row>
    <row r="112" spans="1:7" ht="51">
      <c r="A112" s="75"/>
      <c r="B112" s="104"/>
      <c r="C112" s="29" t="str">
        <f>C100</f>
        <v>Ремонт комнаты детских инициатив, в том числе приобретение строительных материалов</v>
      </c>
      <c r="D112" s="32"/>
      <c r="E112" s="31">
        <f t="shared" si="2"/>
        <v>71000</v>
      </c>
      <c r="F112" s="12"/>
      <c r="G112" s="31">
        <f>200000-129000</f>
        <v>71000</v>
      </c>
    </row>
    <row r="113" spans="1:7">
      <c r="A113" s="75"/>
      <c r="B113" s="105"/>
      <c r="C113" s="43" t="s">
        <v>216</v>
      </c>
      <c r="D113" s="32"/>
      <c r="E113" s="31">
        <f t="shared" si="2"/>
        <v>234149.02</v>
      </c>
      <c r="F113" s="12"/>
      <c r="G113" s="41">
        <v>234149.02</v>
      </c>
    </row>
    <row r="114" spans="1:7">
      <c r="A114" s="75"/>
      <c r="B114" s="106" t="s">
        <v>12</v>
      </c>
      <c r="C114" s="11" t="s">
        <v>19</v>
      </c>
      <c r="D114" s="70" t="s">
        <v>7</v>
      </c>
      <c r="E114" s="31">
        <f t="shared" si="2"/>
        <v>1023351</v>
      </c>
      <c r="F114" s="12">
        <v>0</v>
      </c>
      <c r="G114" s="31">
        <v>1023351</v>
      </c>
    </row>
    <row r="115" spans="1:7" ht="60" customHeight="1">
      <c r="A115" s="75"/>
      <c r="B115" s="107"/>
      <c r="C115" s="11" t="str">
        <f>C88</f>
        <v>Ремонт кабинетов ОГЭ и комнаты детских инициатив, в том числе приобретение строительных материалов</v>
      </c>
      <c r="D115" s="75"/>
      <c r="E115" s="31">
        <f t="shared" si="2"/>
        <v>270000</v>
      </c>
      <c r="F115" s="12"/>
      <c r="G115" s="59">
        <v>270000</v>
      </c>
    </row>
    <row r="116" spans="1:7">
      <c r="A116" s="75"/>
      <c r="B116" s="107"/>
      <c r="C116" s="11" t="s">
        <v>38</v>
      </c>
      <c r="D116" s="75"/>
      <c r="E116" s="31">
        <f t="shared" si="2"/>
        <v>1399039.9</v>
      </c>
      <c r="F116" s="12"/>
      <c r="G116" s="31">
        <f>695329.32+703710.58</f>
        <v>1399039.9</v>
      </c>
    </row>
    <row r="117" spans="1:7" ht="15">
      <c r="A117" s="75"/>
      <c r="B117" s="108"/>
      <c r="C117" s="11" t="s">
        <v>97</v>
      </c>
      <c r="D117" s="75"/>
      <c r="E117" s="31">
        <f t="shared" si="2"/>
        <v>4111683.74</v>
      </c>
      <c r="F117" s="12"/>
      <c r="G117" s="42">
        <v>4111683.74</v>
      </c>
    </row>
    <row r="118" spans="1:7" ht="38.25">
      <c r="A118" s="75"/>
      <c r="B118" s="90" t="s">
        <v>55</v>
      </c>
      <c r="C118" s="11" t="s">
        <v>151</v>
      </c>
      <c r="D118" s="75"/>
      <c r="E118" s="31">
        <f t="shared" si="2"/>
        <v>2040420</v>
      </c>
      <c r="F118" s="12"/>
      <c r="G118" s="31">
        <v>2040420</v>
      </c>
    </row>
    <row r="119" spans="1:7" ht="51">
      <c r="A119" s="75"/>
      <c r="B119" s="91"/>
      <c r="C119" s="11" t="str">
        <f>C124</f>
        <v>Ремонт кабинетов ОГЭ и комнаты детских инициатив, в том числе приобретение строительных материалов</v>
      </c>
      <c r="D119" s="75"/>
      <c r="E119" s="31">
        <f t="shared" si="2"/>
        <v>250000</v>
      </c>
      <c r="F119" s="12"/>
      <c r="G119" s="31">
        <v>250000</v>
      </c>
    </row>
    <row r="120" spans="1:7">
      <c r="A120" s="75"/>
      <c r="B120" s="92"/>
      <c r="C120" s="11" t="s">
        <v>74</v>
      </c>
      <c r="D120" s="75"/>
      <c r="E120" s="31">
        <f t="shared" si="2"/>
        <v>90000</v>
      </c>
      <c r="F120" s="12"/>
      <c r="G120" s="31">
        <v>90000</v>
      </c>
    </row>
    <row r="121" spans="1:7" ht="51">
      <c r="A121" s="75"/>
      <c r="B121" s="95" t="s">
        <v>56</v>
      </c>
      <c r="C121" s="18" t="str">
        <f>C124</f>
        <v>Ремонт кабинетов ОГЭ и комнаты детских инициатив, в том числе приобретение строительных материалов</v>
      </c>
      <c r="D121" s="75"/>
      <c r="E121" s="31">
        <f t="shared" si="2"/>
        <v>250000</v>
      </c>
      <c r="F121" s="12"/>
      <c r="G121" s="31">
        <v>250000</v>
      </c>
    </row>
    <row r="122" spans="1:7">
      <c r="A122" s="75"/>
      <c r="B122" s="96"/>
      <c r="C122" s="45" t="s">
        <v>213</v>
      </c>
      <c r="D122" s="75"/>
      <c r="E122" s="31">
        <f t="shared" si="2"/>
        <v>259641.60000000001</v>
      </c>
      <c r="F122" s="12"/>
      <c r="G122" s="41">
        <v>259641.60000000001</v>
      </c>
    </row>
    <row r="123" spans="1:7">
      <c r="A123" s="75"/>
      <c r="B123" s="95" t="s">
        <v>57</v>
      </c>
      <c r="C123" s="47" t="s">
        <v>102</v>
      </c>
      <c r="D123" s="75"/>
      <c r="E123" s="31">
        <f t="shared" si="2"/>
        <v>1221300</v>
      </c>
      <c r="F123" s="12"/>
      <c r="G123" s="48">
        <v>1221300</v>
      </c>
    </row>
    <row r="124" spans="1:7" ht="58.9" customHeight="1">
      <c r="A124" s="75"/>
      <c r="B124" s="96"/>
      <c r="C124" s="18" t="str">
        <f>C82</f>
        <v>Ремонт кабинетов ОГЭ и комнаты детских инициатив, в том числе приобретение строительных материалов</v>
      </c>
      <c r="D124" s="75"/>
      <c r="E124" s="31">
        <f t="shared" si="2"/>
        <v>150000</v>
      </c>
      <c r="F124" s="12"/>
      <c r="G124" s="31">
        <v>150000</v>
      </c>
    </row>
    <row r="125" spans="1:7" ht="38.25">
      <c r="A125" s="75"/>
      <c r="B125" s="90" t="s">
        <v>58</v>
      </c>
      <c r="C125" s="11" t="str">
        <f>C105</f>
        <v>Ремонт кабинетов ЕГЭ, в том числе приобретение строительных материалов</v>
      </c>
      <c r="D125" s="75"/>
      <c r="E125" s="31">
        <f t="shared" si="2"/>
        <v>148090</v>
      </c>
      <c r="F125" s="12"/>
      <c r="G125" s="31">
        <f>200000-51910</f>
        <v>148090</v>
      </c>
    </row>
    <row r="126" spans="1:7">
      <c r="A126" s="75"/>
      <c r="B126" s="91"/>
      <c r="C126" s="11" t="s">
        <v>180</v>
      </c>
      <c r="D126" s="75"/>
      <c r="E126" s="31">
        <f t="shared" ref="E126" si="3">F126+G126</f>
        <v>221000</v>
      </c>
      <c r="F126" s="12"/>
      <c r="G126" s="31">
        <f>186000+35000</f>
        <v>221000</v>
      </c>
    </row>
    <row r="127" spans="1:7" ht="56.45" customHeight="1">
      <c r="A127" s="75"/>
      <c r="B127" s="92"/>
      <c r="C127" s="11" t="str">
        <f>C112</f>
        <v>Ремонт комнаты детских инициатив, в том числе приобретение строительных материалов</v>
      </c>
      <c r="D127" s="75"/>
      <c r="E127" s="31">
        <f t="shared" si="2"/>
        <v>100000</v>
      </c>
      <c r="F127" s="12"/>
      <c r="G127" s="31">
        <v>100000</v>
      </c>
    </row>
    <row r="128" spans="1:7" ht="25.5">
      <c r="A128" s="75"/>
      <c r="B128" s="83" t="s">
        <v>11</v>
      </c>
      <c r="C128" s="11" t="s">
        <v>111</v>
      </c>
      <c r="D128" s="75"/>
      <c r="E128" s="93">
        <f>F128+G128</f>
        <v>18884880.709999997</v>
      </c>
      <c r="F128" s="72"/>
      <c r="G128" s="94">
        <f>17361567.68+190000+228800+99710.3+171289.99+99500+100000+100000+643012.74+35500-144500</f>
        <v>18884880.709999997</v>
      </c>
    </row>
    <row r="129" spans="1:7" ht="25.5">
      <c r="A129" s="75"/>
      <c r="B129" s="83"/>
      <c r="C129" s="11" t="s">
        <v>144</v>
      </c>
      <c r="D129" s="75"/>
      <c r="E129" s="93"/>
      <c r="F129" s="72"/>
      <c r="G129" s="94"/>
    </row>
    <row r="130" spans="1:7" ht="68.45" customHeight="1">
      <c r="A130" s="75"/>
      <c r="B130" s="83"/>
      <c r="C130" s="11" t="s">
        <v>112</v>
      </c>
      <c r="D130" s="75"/>
      <c r="E130" s="93"/>
      <c r="F130" s="72"/>
      <c r="G130" s="94"/>
    </row>
    <row r="131" spans="1:7" ht="30" customHeight="1">
      <c r="A131" s="75"/>
      <c r="B131" s="83"/>
      <c r="C131" s="11" t="s">
        <v>142</v>
      </c>
      <c r="D131" s="75"/>
      <c r="E131" s="93"/>
      <c r="F131" s="72"/>
      <c r="G131" s="94"/>
    </row>
    <row r="132" spans="1:7">
      <c r="A132" s="75"/>
      <c r="B132" s="83"/>
      <c r="C132" s="11" t="s">
        <v>106</v>
      </c>
      <c r="D132" s="75"/>
      <c r="E132" s="93"/>
      <c r="F132" s="72"/>
      <c r="G132" s="94"/>
    </row>
    <row r="133" spans="1:7" ht="51">
      <c r="A133" s="75"/>
      <c r="B133" s="83"/>
      <c r="C133" s="11" t="str">
        <f>C127</f>
        <v>Ремонт комнаты детских инициатив, в том числе приобретение строительных материалов</v>
      </c>
      <c r="D133" s="75"/>
      <c r="E133" s="93"/>
      <c r="F133" s="72"/>
      <c r="G133" s="94"/>
    </row>
    <row r="134" spans="1:7" ht="38.25">
      <c r="A134" s="75"/>
      <c r="B134" s="83"/>
      <c r="C134" s="11" t="s">
        <v>143</v>
      </c>
      <c r="D134" s="75"/>
      <c r="E134" s="93"/>
      <c r="F134" s="72"/>
      <c r="G134" s="94"/>
    </row>
    <row r="135" spans="1:7" ht="25.5">
      <c r="A135" s="75"/>
      <c r="B135" s="83"/>
      <c r="C135" s="11" t="s">
        <v>20</v>
      </c>
      <c r="D135" s="75"/>
      <c r="E135" s="93"/>
      <c r="F135" s="72"/>
      <c r="G135" s="94"/>
    </row>
    <row r="136" spans="1:7" ht="51">
      <c r="A136" s="75"/>
      <c r="B136" s="73" t="s">
        <v>109</v>
      </c>
      <c r="C136" s="11" t="str">
        <f>C124</f>
        <v>Ремонт кабинетов ОГЭ и комнаты детских инициатив, в том числе приобретение строительных материалов</v>
      </c>
      <c r="D136" s="75"/>
      <c r="E136" s="2">
        <f t="shared" ref="E136:E143" si="4">F136+G136</f>
        <v>250000</v>
      </c>
      <c r="F136" s="10"/>
      <c r="G136" s="13">
        <v>250000</v>
      </c>
    </row>
    <row r="137" spans="1:7">
      <c r="A137" s="75"/>
      <c r="B137" s="74"/>
      <c r="C137" s="11" t="s">
        <v>110</v>
      </c>
      <c r="D137" s="75"/>
      <c r="E137" s="2">
        <f t="shared" si="4"/>
        <v>388050</v>
      </c>
      <c r="F137" s="10"/>
      <c r="G137" s="13">
        <v>388050</v>
      </c>
    </row>
    <row r="138" spans="1:7" ht="25.5">
      <c r="A138" s="75"/>
      <c r="B138" s="73" t="s">
        <v>98</v>
      </c>
      <c r="C138" s="11" t="s">
        <v>154</v>
      </c>
      <c r="D138" s="75"/>
      <c r="E138" s="2">
        <f t="shared" si="4"/>
        <v>339900</v>
      </c>
      <c r="F138" s="10"/>
      <c r="G138" s="13">
        <v>339900</v>
      </c>
    </row>
    <row r="139" spans="1:7" ht="55.15" customHeight="1">
      <c r="A139" s="75"/>
      <c r="B139" s="76"/>
      <c r="C139" s="11" t="str">
        <f>C127</f>
        <v>Ремонт комнаты детских инициатив, в том числе приобретение строительных материалов</v>
      </c>
      <c r="D139" s="75"/>
      <c r="E139" s="2">
        <f t="shared" si="4"/>
        <v>300000</v>
      </c>
      <c r="F139" s="10"/>
      <c r="G139" s="13">
        <v>300000</v>
      </c>
    </row>
    <row r="140" spans="1:7">
      <c r="A140" s="75"/>
      <c r="B140" s="76"/>
      <c r="C140" s="11" t="s">
        <v>102</v>
      </c>
      <c r="D140" s="75"/>
      <c r="E140" s="2">
        <f t="shared" si="4"/>
        <v>171800</v>
      </c>
      <c r="F140" s="10"/>
      <c r="G140" s="13">
        <v>171800</v>
      </c>
    </row>
    <row r="141" spans="1:7" ht="25.5">
      <c r="A141" s="75"/>
      <c r="B141" s="76"/>
      <c r="C141" s="11" t="s">
        <v>103</v>
      </c>
      <c r="D141" s="75"/>
      <c r="E141" s="2">
        <f t="shared" si="4"/>
        <v>4796760.55</v>
      </c>
      <c r="F141" s="10"/>
      <c r="G141" s="13">
        <v>4796760.55</v>
      </c>
    </row>
    <row r="142" spans="1:7">
      <c r="A142" s="75"/>
      <c r="B142" s="76"/>
      <c r="C142" s="11" t="s">
        <v>217</v>
      </c>
      <c r="D142" s="75"/>
      <c r="E142" s="2">
        <f t="shared" si="4"/>
        <v>42500</v>
      </c>
      <c r="F142" s="10"/>
      <c r="G142" s="13">
        <v>42500</v>
      </c>
    </row>
    <row r="143" spans="1:7" ht="63.75">
      <c r="A143" s="75"/>
      <c r="B143" s="76"/>
      <c r="C143" s="11" t="str">
        <f>C130</f>
        <v>Разработка проектной документации, сметной документации, услуги технического надзора, разработка сметной документации</v>
      </c>
      <c r="D143" s="75"/>
      <c r="E143" s="2">
        <f t="shared" si="4"/>
        <v>981329.4</v>
      </c>
      <c r="F143" s="10"/>
      <c r="G143" s="13">
        <f>73312+((4566520+3534900)*2%)+745989</f>
        <v>981329.4</v>
      </c>
    </row>
    <row r="144" spans="1:7" ht="28.9" customHeight="1">
      <c r="A144" s="75"/>
      <c r="B144" s="74"/>
      <c r="C144" s="11" t="s">
        <v>104</v>
      </c>
      <c r="D144" s="71"/>
      <c r="E144" s="2">
        <f t="shared" ref="E144:E149" si="5">F144+G144</f>
        <v>166670</v>
      </c>
      <c r="F144" s="10"/>
      <c r="G144" s="13">
        <v>166670</v>
      </c>
    </row>
    <row r="145" spans="1:9" ht="25.5">
      <c r="A145" s="75"/>
      <c r="B145" s="83" t="s">
        <v>130</v>
      </c>
      <c r="C145" s="11" t="str">
        <f>C164</f>
        <v>Разработка теплотехнического расчета</v>
      </c>
      <c r="D145" s="3"/>
      <c r="E145" s="2">
        <f t="shared" si="5"/>
        <v>55440</v>
      </c>
      <c r="F145" s="10"/>
      <c r="G145" s="13">
        <v>55440</v>
      </c>
    </row>
    <row r="146" spans="1:9" ht="30" customHeight="1">
      <c r="A146" s="75"/>
      <c r="B146" s="83"/>
      <c r="C146" s="34" t="s">
        <v>155</v>
      </c>
      <c r="D146" s="3"/>
      <c r="E146" s="2">
        <f t="shared" si="5"/>
        <v>205000</v>
      </c>
      <c r="F146" s="10"/>
      <c r="G146" s="13">
        <v>205000</v>
      </c>
    </row>
    <row r="147" spans="1:9">
      <c r="A147" s="75"/>
      <c r="B147" s="83"/>
      <c r="C147" s="63" t="s">
        <v>206</v>
      </c>
      <c r="D147" s="3"/>
      <c r="E147" s="2">
        <f t="shared" si="5"/>
        <v>794092</v>
      </c>
      <c r="F147" s="10"/>
      <c r="G147" s="13">
        <v>794092</v>
      </c>
    </row>
    <row r="148" spans="1:9">
      <c r="A148" s="75"/>
      <c r="B148" s="83" t="s">
        <v>131</v>
      </c>
      <c r="C148" s="63" t="s">
        <v>180</v>
      </c>
      <c r="D148" s="3"/>
      <c r="E148" s="2">
        <f t="shared" si="5"/>
        <v>220340</v>
      </c>
      <c r="F148" s="10"/>
      <c r="G148" s="13">
        <v>220340</v>
      </c>
    </row>
    <row r="149" spans="1:9" ht="55.9" customHeight="1">
      <c r="A149" s="75"/>
      <c r="B149" s="83"/>
      <c r="C149" s="34" t="str">
        <f>C139</f>
        <v>Ремонт комнаты детских инициатив, в том числе приобретение строительных материалов</v>
      </c>
      <c r="D149" s="3"/>
      <c r="E149" s="2">
        <f t="shared" si="5"/>
        <v>100000</v>
      </c>
      <c r="F149" s="10"/>
      <c r="G149" s="13">
        <v>100000</v>
      </c>
      <c r="H149" s="62"/>
    </row>
    <row r="150" spans="1:9">
      <c r="A150" s="75"/>
      <c r="B150" s="88" t="s">
        <v>3</v>
      </c>
      <c r="C150" s="88"/>
      <c r="D150" s="66"/>
      <c r="E150" s="31">
        <f>SUM(E77:E149)</f>
        <v>50764529.139999993</v>
      </c>
      <c r="F150" s="31">
        <f>SUM(F77:F149)</f>
        <v>910400</v>
      </c>
      <c r="G150" s="31">
        <f>SUM(G77:G149)</f>
        <v>49854129.139999993</v>
      </c>
    </row>
    <row r="151" spans="1:9">
      <c r="A151" s="71"/>
      <c r="B151" s="89" t="s">
        <v>16</v>
      </c>
      <c r="C151" s="89"/>
      <c r="D151" s="89"/>
      <c r="E151" s="31">
        <f>E98+E90</f>
        <v>140621</v>
      </c>
      <c r="F151" s="31">
        <f>F98+F90</f>
        <v>0</v>
      </c>
      <c r="G151" s="31">
        <f>G98+G90</f>
        <v>140621</v>
      </c>
      <c r="H151" s="62"/>
    </row>
    <row r="152" spans="1:9" ht="25.5">
      <c r="A152" s="33"/>
      <c r="B152" s="14" t="s">
        <v>162</v>
      </c>
      <c r="C152" s="16" t="s">
        <v>105</v>
      </c>
      <c r="D152" s="35"/>
      <c r="E152" s="31">
        <f t="shared" ref="E152:E154" si="6">F152+G152</f>
        <v>30110</v>
      </c>
      <c r="F152" s="31"/>
      <c r="G152" s="31">
        <v>30110</v>
      </c>
      <c r="I152" s="62"/>
    </row>
    <row r="153" spans="1:9" ht="25.5">
      <c r="A153" s="33"/>
      <c r="B153" s="14" t="s">
        <v>219</v>
      </c>
      <c r="C153" s="16" t="s">
        <v>230</v>
      </c>
      <c r="D153" s="35"/>
      <c r="E153" s="31">
        <f t="shared" si="6"/>
        <v>1879100</v>
      </c>
      <c r="F153" s="31"/>
      <c r="G153" s="31">
        <v>1879100</v>
      </c>
      <c r="I153" s="62"/>
    </row>
    <row r="154" spans="1:9" ht="13.5">
      <c r="A154" s="33"/>
      <c r="B154" s="73" t="s">
        <v>220</v>
      </c>
      <c r="C154" s="16" t="s">
        <v>180</v>
      </c>
      <c r="D154" s="35"/>
      <c r="E154" s="31">
        <f t="shared" si="6"/>
        <v>43200</v>
      </c>
      <c r="F154" s="31"/>
      <c r="G154" s="31">
        <v>43200</v>
      </c>
      <c r="I154" s="62"/>
    </row>
    <row r="155" spans="1:9" ht="25.5">
      <c r="A155" s="33"/>
      <c r="B155" s="74"/>
      <c r="C155" s="16" t="s">
        <v>202</v>
      </c>
      <c r="D155" s="35"/>
      <c r="E155" s="31">
        <f>F155+G155</f>
        <v>75640</v>
      </c>
      <c r="F155" s="31"/>
      <c r="G155" s="52">
        <v>75640</v>
      </c>
      <c r="I155" s="62"/>
    </row>
    <row r="156" spans="1:9" ht="13.5">
      <c r="A156" s="33"/>
      <c r="B156" s="73" t="s">
        <v>221</v>
      </c>
      <c r="C156" s="43" t="s">
        <v>222</v>
      </c>
      <c r="D156" s="35"/>
      <c r="E156" s="31">
        <f t="shared" ref="E156:E159" si="7">F156+G156</f>
        <v>183731</v>
      </c>
      <c r="F156" s="31"/>
      <c r="G156" s="52">
        <v>183731</v>
      </c>
      <c r="I156" s="62"/>
    </row>
    <row r="157" spans="1:9" ht="13.5">
      <c r="A157" s="33"/>
      <c r="B157" s="74"/>
      <c r="C157" s="43" t="s">
        <v>223</v>
      </c>
      <c r="D157" s="35"/>
      <c r="E157" s="31">
        <f t="shared" si="7"/>
        <v>684429</v>
      </c>
      <c r="F157" s="31"/>
      <c r="G157" s="52">
        <v>684429</v>
      </c>
      <c r="I157" s="62"/>
    </row>
    <row r="158" spans="1:9" ht="13.5">
      <c r="A158" s="33"/>
      <c r="B158" s="73" t="s">
        <v>124</v>
      </c>
      <c r="C158" s="16" t="s">
        <v>218</v>
      </c>
      <c r="D158" s="35"/>
      <c r="E158" s="31">
        <f t="shared" si="7"/>
        <v>2820300</v>
      </c>
      <c r="F158" s="31"/>
      <c r="G158" s="31">
        <v>2820300</v>
      </c>
    </row>
    <row r="159" spans="1:9" ht="83.45" customHeight="1">
      <c r="A159" s="33"/>
      <c r="B159" s="74"/>
      <c r="C159" s="16" t="s">
        <v>158</v>
      </c>
      <c r="D159" s="35"/>
      <c r="E159" s="31">
        <f t="shared" si="7"/>
        <v>1679700</v>
      </c>
      <c r="F159" s="31"/>
      <c r="G159" s="31">
        <f>4500000-2820300</f>
        <v>1679700</v>
      </c>
    </row>
    <row r="160" spans="1:9">
      <c r="A160" s="33"/>
      <c r="B160" s="88" t="s">
        <v>3</v>
      </c>
      <c r="C160" s="88"/>
      <c r="D160" s="66"/>
      <c r="E160" s="31">
        <f>SUM(E152:E159)</f>
        <v>7396210</v>
      </c>
      <c r="F160" s="31">
        <f t="shared" ref="F160:G160" si="8">SUM(F152:F159)</f>
        <v>0</v>
      </c>
      <c r="G160" s="31">
        <f t="shared" si="8"/>
        <v>7396210</v>
      </c>
    </row>
    <row r="161" spans="1:7">
      <c r="A161" s="33"/>
      <c r="B161" s="89" t="s">
        <v>16</v>
      </c>
      <c r="C161" s="89"/>
      <c r="D161" s="89"/>
      <c r="E161" s="31">
        <f t="shared" ref="E161" si="9">F161+G161</f>
        <v>0</v>
      </c>
      <c r="F161" s="31"/>
      <c r="G161" s="31">
        <v>0</v>
      </c>
    </row>
    <row r="162" spans="1:7" ht="42.6" customHeight="1">
      <c r="A162" s="70" t="s">
        <v>129</v>
      </c>
      <c r="B162" s="90" t="s">
        <v>125</v>
      </c>
      <c r="C162" s="29" t="s">
        <v>126</v>
      </c>
      <c r="D162" s="113"/>
      <c r="E162" s="31">
        <f>G162</f>
        <v>400000</v>
      </c>
      <c r="F162" s="31"/>
      <c r="G162" s="31">
        <v>400000</v>
      </c>
    </row>
    <row r="163" spans="1:7" ht="16.149999999999999" customHeight="1">
      <c r="A163" s="75"/>
      <c r="B163" s="92"/>
      <c r="C163" s="29" t="s">
        <v>224</v>
      </c>
      <c r="D163" s="114"/>
      <c r="E163" s="31">
        <f t="shared" ref="E163:E164" si="10">G163</f>
        <v>2354900</v>
      </c>
      <c r="F163" s="31"/>
      <c r="G163" s="46">
        <v>2354900</v>
      </c>
    </row>
    <row r="164" spans="1:7" ht="30.6" customHeight="1">
      <c r="A164" s="75"/>
      <c r="B164" s="36" t="s">
        <v>128</v>
      </c>
      <c r="C164" s="29" t="s">
        <v>156</v>
      </c>
      <c r="D164" s="114"/>
      <c r="E164" s="31">
        <f t="shared" si="10"/>
        <v>25000</v>
      </c>
      <c r="F164" s="31"/>
      <c r="G164" s="31">
        <v>25000</v>
      </c>
    </row>
    <row r="165" spans="1:7" ht="30.6" customHeight="1">
      <c r="A165" s="75"/>
      <c r="B165" s="90" t="s">
        <v>127</v>
      </c>
      <c r="C165" s="29" t="s">
        <v>157</v>
      </c>
      <c r="D165" s="114"/>
      <c r="E165" s="31">
        <f t="shared" ref="E165:E167" si="11">G165</f>
        <v>455300</v>
      </c>
      <c r="F165" s="31"/>
      <c r="G165" s="31">
        <v>455300</v>
      </c>
    </row>
    <row r="166" spans="1:7" ht="71.45" customHeight="1">
      <c r="A166" s="75"/>
      <c r="B166" s="91"/>
      <c r="C166" s="29" t="str">
        <f>C143</f>
        <v>Разработка проектной документации, сметной документации, услуги технического надзора, разработка сметной документации</v>
      </c>
      <c r="D166" s="114"/>
      <c r="E166" s="31">
        <f t="shared" si="11"/>
        <v>50470</v>
      </c>
      <c r="F166" s="31"/>
      <c r="G166" s="31">
        <v>50470</v>
      </c>
    </row>
    <row r="167" spans="1:7" ht="29.45" customHeight="1">
      <c r="A167" s="75"/>
      <c r="B167" s="91"/>
      <c r="C167" s="29" t="s">
        <v>225</v>
      </c>
      <c r="D167" s="114"/>
      <c r="E167" s="31">
        <f t="shared" si="11"/>
        <v>45430</v>
      </c>
      <c r="F167" s="31"/>
      <c r="G167" s="31">
        <v>45430</v>
      </c>
    </row>
    <row r="168" spans="1:7">
      <c r="A168" s="71"/>
      <c r="B168" s="92"/>
      <c r="C168" s="29" t="s">
        <v>159</v>
      </c>
      <c r="D168" s="115"/>
      <c r="E168" s="31">
        <v>48300</v>
      </c>
      <c r="F168" s="31"/>
      <c r="G168" s="31">
        <v>48300</v>
      </c>
    </row>
    <row r="169" spans="1:7">
      <c r="A169" s="64"/>
      <c r="B169" s="88" t="s">
        <v>3</v>
      </c>
      <c r="C169" s="88"/>
      <c r="D169" s="66"/>
      <c r="E169" s="31">
        <f>SUM(E162:E168)</f>
        <v>3379400</v>
      </c>
      <c r="F169" s="31">
        <f t="shared" ref="F169:G169" si="12">SUM(F162:F168)</f>
        <v>0</v>
      </c>
      <c r="G169" s="31">
        <f t="shared" si="12"/>
        <v>3379400</v>
      </c>
    </row>
    <row r="170" spans="1:7">
      <c r="A170" s="64"/>
      <c r="B170" s="89" t="s">
        <v>16</v>
      </c>
      <c r="C170" s="89"/>
      <c r="D170" s="89"/>
      <c r="E170" s="31">
        <f t="shared" ref="E170" si="13">F170+G170</f>
        <v>0</v>
      </c>
      <c r="F170" s="31"/>
      <c r="G170" s="31">
        <v>0</v>
      </c>
    </row>
    <row r="171" spans="1:7">
      <c r="A171" s="97" t="s">
        <v>5</v>
      </c>
      <c r="B171" s="97"/>
      <c r="C171" s="97"/>
      <c r="D171" s="21"/>
      <c r="E171" s="31">
        <f>E169+E160+E150+E75</f>
        <v>86315496.459999993</v>
      </c>
      <c r="F171" s="31">
        <f>F169+F160+F150+F75</f>
        <v>910400</v>
      </c>
      <c r="G171" s="31">
        <f>G169+G160+G150+G75</f>
        <v>85405096.459999993</v>
      </c>
    </row>
    <row r="172" spans="1:7">
      <c r="A172" s="110" t="s">
        <v>16</v>
      </c>
      <c r="B172" s="111"/>
      <c r="C172" s="111"/>
      <c r="D172" s="112"/>
      <c r="E172" s="31">
        <f>F172+G172</f>
        <v>1567621</v>
      </c>
      <c r="F172" s="31">
        <v>0</v>
      </c>
      <c r="G172" s="31">
        <f>G151+G76</f>
        <v>1567621</v>
      </c>
    </row>
  </sheetData>
  <autoFilter ref="A11:G172"/>
  <mergeCells count="72">
    <mergeCell ref="B110:B113"/>
    <mergeCell ref="B114:B117"/>
    <mergeCell ref="B123:B124"/>
    <mergeCell ref="E1:G7"/>
    <mergeCell ref="A172:D172"/>
    <mergeCell ref="A171:C171"/>
    <mergeCell ref="A162:A168"/>
    <mergeCell ref="B160:C160"/>
    <mergeCell ref="B161:D161"/>
    <mergeCell ref="B169:C169"/>
    <mergeCell ref="B170:D170"/>
    <mergeCell ref="B165:B168"/>
    <mergeCell ref="D162:D168"/>
    <mergeCell ref="B162:B163"/>
    <mergeCell ref="A77:A151"/>
    <mergeCell ref="B77:B79"/>
    <mergeCell ref="A12:A76"/>
    <mergeCell ref="B40:B42"/>
    <mergeCell ref="D12:D69"/>
    <mergeCell ref="B34:B35"/>
    <mergeCell ref="B12:B13"/>
    <mergeCell ref="B23:B25"/>
    <mergeCell ref="B51:B53"/>
    <mergeCell ref="B76:D76"/>
    <mergeCell ref="B16:B17"/>
    <mergeCell ref="B18:B19"/>
    <mergeCell ref="B27:B28"/>
    <mergeCell ref="B30:B31"/>
    <mergeCell ref="G128:G135"/>
    <mergeCell ref="F128:F135"/>
    <mergeCell ref="B69:B71"/>
    <mergeCell ref="B83:B85"/>
    <mergeCell ref="B86:B91"/>
    <mergeCell ref="B102:B104"/>
    <mergeCell ref="B80:B82"/>
    <mergeCell ref="B125:B127"/>
    <mergeCell ref="B95:B98"/>
    <mergeCell ref="B118:B120"/>
    <mergeCell ref="B106:B109"/>
    <mergeCell ref="B121:B122"/>
    <mergeCell ref="B92:B94"/>
    <mergeCell ref="D77:D101"/>
    <mergeCell ref="B75:C75"/>
    <mergeCell ref="B128:B135"/>
    <mergeCell ref="B150:C150"/>
    <mergeCell ref="B151:D151"/>
    <mergeCell ref="B145:B147"/>
    <mergeCell ref="B148:B149"/>
    <mergeCell ref="B158:B159"/>
    <mergeCell ref="B156:B157"/>
    <mergeCell ref="B154:B155"/>
    <mergeCell ref="B136:B137"/>
    <mergeCell ref="D114:D144"/>
    <mergeCell ref="B138:B144"/>
    <mergeCell ref="B8:G8"/>
    <mergeCell ref="F10:G10"/>
    <mergeCell ref="B72:B74"/>
    <mergeCell ref="B36:B38"/>
    <mergeCell ref="B66:B67"/>
    <mergeCell ref="B14:B15"/>
    <mergeCell ref="B47:B49"/>
    <mergeCell ref="B43:B45"/>
    <mergeCell ref="B54:B57"/>
    <mergeCell ref="B20:B22"/>
    <mergeCell ref="B62:B64"/>
    <mergeCell ref="B99:B101"/>
    <mergeCell ref="E128:E135"/>
    <mergeCell ref="A10:A11"/>
    <mergeCell ref="B10:B11"/>
    <mergeCell ref="C10:C11"/>
    <mergeCell ref="D10:D11"/>
    <mergeCell ref="E10:E1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7"/>
  <sheetViews>
    <sheetView tabSelected="1" zoomScale="95" zoomScaleNormal="95" workbookViewId="0">
      <selection activeCell="A9" sqref="A9:E9"/>
    </sheetView>
  </sheetViews>
  <sheetFormatPr defaultColWidth="9.140625" defaultRowHeight="12.75"/>
  <cols>
    <col min="1" max="1" width="26.7109375" style="4" customWidth="1"/>
    <col min="2" max="2" width="28.5703125" style="23" customWidth="1"/>
    <col min="3" max="3" width="18.85546875" style="7" customWidth="1"/>
    <col min="4" max="4" width="14.85546875" style="24" customWidth="1"/>
    <col min="5" max="5" width="16" style="7" customWidth="1"/>
    <col min="6" max="6" width="16.28515625" style="9" customWidth="1"/>
    <col min="7" max="7" width="19.7109375" style="7" customWidth="1"/>
    <col min="8" max="16384" width="9.140625" style="7"/>
  </cols>
  <sheetData>
    <row r="1" spans="1:6">
      <c r="D1" s="116" t="s">
        <v>232</v>
      </c>
      <c r="E1" s="117"/>
      <c r="F1" s="117"/>
    </row>
    <row r="2" spans="1:6">
      <c r="D2" s="117"/>
      <c r="E2" s="117"/>
      <c r="F2" s="117"/>
    </row>
    <row r="3" spans="1:6">
      <c r="D3" s="117"/>
      <c r="E3" s="117"/>
      <c r="F3" s="117"/>
    </row>
    <row r="4" spans="1:6">
      <c r="D4" s="117"/>
      <c r="E4" s="117"/>
      <c r="F4" s="117"/>
    </row>
    <row r="5" spans="1:6" ht="25.9" customHeight="1">
      <c r="D5" s="117"/>
      <c r="E5" s="117"/>
      <c r="F5" s="117"/>
    </row>
    <row r="6" spans="1:6" ht="26.45" customHeight="1">
      <c r="D6" s="117"/>
      <c r="E6" s="117"/>
      <c r="F6" s="117"/>
    </row>
    <row r="7" spans="1:6" ht="30" customHeight="1">
      <c r="B7" s="5"/>
      <c r="C7" s="6"/>
      <c r="D7" s="117"/>
      <c r="E7" s="117"/>
      <c r="F7" s="117"/>
    </row>
    <row r="8" spans="1:6">
      <c r="B8" s="5"/>
      <c r="C8" s="6"/>
      <c r="D8" s="8"/>
      <c r="E8" s="6"/>
    </row>
    <row r="9" spans="1:6" ht="39" customHeight="1">
      <c r="A9" s="118" t="s">
        <v>175</v>
      </c>
      <c r="B9" s="118"/>
      <c r="C9" s="118"/>
      <c r="D9" s="118"/>
      <c r="E9" s="118"/>
    </row>
    <row r="10" spans="1:6">
      <c r="B10" s="5"/>
      <c r="C10" s="6"/>
      <c r="D10" s="8"/>
      <c r="E10" s="6"/>
      <c r="F10" s="9" t="s">
        <v>168</v>
      </c>
    </row>
    <row r="11" spans="1:6">
      <c r="A11" s="70" t="s">
        <v>170</v>
      </c>
      <c r="B11" s="81" t="s">
        <v>171</v>
      </c>
      <c r="C11" s="70" t="s">
        <v>172</v>
      </c>
      <c r="D11" s="119" t="s">
        <v>173</v>
      </c>
      <c r="E11" s="121" t="s">
        <v>174</v>
      </c>
      <c r="F11" s="122"/>
    </row>
    <row r="12" spans="1:6" ht="38.25">
      <c r="A12" s="71"/>
      <c r="B12" s="82"/>
      <c r="C12" s="71"/>
      <c r="D12" s="120"/>
      <c r="E12" s="3" t="s">
        <v>6</v>
      </c>
      <c r="F12" s="10" t="s">
        <v>1</v>
      </c>
    </row>
    <row r="13" spans="1:6" ht="38.25" customHeight="1">
      <c r="A13" s="11" t="s">
        <v>49</v>
      </c>
      <c r="B13" s="11" t="s">
        <v>146</v>
      </c>
      <c r="C13" s="70" t="s">
        <v>13</v>
      </c>
      <c r="D13" s="2">
        <f t="shared" ref="D13:D21" si="0">E13+F13</f>
        <v>52000</v>
      </c>
      <c r="E13" s="1">
        <v>0</v>
      </c>
      <c r="F13" s="12">
        <v>52000</v>
      </c>
    </row>
    <row r="14" spans="1:6" ht="38.25" customHeight="1">
      <c r="A14" s="11" t="s">
        <v>139</v>
      </c>
      <c r="B14" s="11" t="str">
        <f>B18</f>
        <v>Монтаж системы контроля доступа</v>
      </c>
      <c r="C14" s="75"/>
      <c r="D14" s="2">
        <f t="shared" si="0"/>
        <v>33886</v>
      </c>
      <c r="E14" s="1">
        <v>0</v>
      </c>
      <c r="F14" s="12">
        <v>33886</v>
      </c>
    </row>
    <row r="15" spans="1:6" ht="38.25" customHeight="1">
      <c r="A15" s="73" t="s">
        <v>140</v>
      </c>
      <c r="B15" s="11" t="s">
        <v>147</v>
      </c>
      <c r="C15" s="75"/>
      <c r="D15" s="2">
        <f t="shared" si="0"/>
        <v>162136</v>
      </c>
      <c r="E15" s="1">
        <v>0</v>
      </c>
      <c r="F15" s="12">
        <v>162136</v>
      </c>
    </row>
    <row r="16" spans="1:6" ht="38.25" customHeight="1">
      <c r="A16" s="74"/>
      <c r="B16" s="11" t="s">
        <v>21</v>
      </c>
      <c r="C16" s="75"/>
      <c r="D16" s="2">
        <f t="shared" si="0"/>
        <v>270000</v>
      </c>
      <c r="E16" s="1">
        <v>0</v>
      </c>
      <c r="F16" s="12">
        <v>270000</v>
      </c>
    </row>
    <row r="17" spans="1:6" ht="38.25" customHeight="1">
      <c r="A17" s="73" t="s">
        <v>14</v>
      </c>
      <c r="B17" s="11" t="s">
        <v>21</v>
      </c>
      <c r="C17" s="75"/>
      <c r="D17" s="2">
        <f t="shared" si="0"/>
        <v>270000</v>
      </c>
      <c r="E17" s="1">
        <v>0</v>
      </c>
      <c r="F17" s="13">
        <v>270000</v>
      </c>
    </row>
    <row r="18" spans="1:6" ht="38.25" customHeight="1">
      <c r="A18" s="74"/>
      <c r="B18" s="11" t="s">
        <v>147</v>
      </c>
      <c r="C18" s="75"/>
      <c r="D18" s="2">
        <f t="shared" si="0"/>
        <v>50000</v>
      </c>
      <c r="E18" s="1">
        <v>0</v>
      </c>
      <c r="F18" s="13">
        <v>50000</v>
      </c>
    </row>
    <row r="19" spans="1:6" ht="38.25" customHeight="1">
      <c r="A19" s="14" t="s">
        <v>141</v>
      </c>
      <c r="B19" s="11" t="str">
        <f>B18</f>
        <v>Монтаж системы контроля доступа</v>
      </c>
      <c r="C19" s="75"/>
      <c r="D19" s="2">
        <f t="shared" si="0"/>
        <v>104150</v>
      </c>
      <c r="E19" s="1">
        <v>0</v>
      </c>
      <c r="F19" s="13">
        <v>104150</v>
      </c>
    </row>
    <row r="20" spans="1:6" ht="38.25" customHeight="1">
      <c r="A20" s="14" t="s">
        <v>80</v>
      </c>
      <c r="B20" s="11" t="str">
        <f>B13</f>
        <v>Установка стационарной тревожной кнопки</v>
      </c>
      <c r="C20" s="75"/>
      <c r="D20" s="2">
        <f t="shared" si="0"/>
        <v>26000</v>
      </c>
      <c r="E20" s="1">
        <v>0</v>
      </c>
      <c r="F20" s="13">
        <v>26000</v>
      </c>
    </row>
    <row r="21" spans="1:6" ht="38.25" customHeight="1">
      <c r="A21" s="14" t="s">
        <v>47</v>
      </c>
      <c r="B21" s="11" t="s">
        <v>148</v>
      </c>
      <c r="C21" s="75"/>
      <c r="D21" s="2">
        <f t="shared" si="0"/>
        <v>23877.53</v>
      </c>
      <c r="E21" s="1">
        <v>0</v>
      </c>
      <c r="F21" s="13">
        <v>23877.53</v>
      </c>
    </row>
    <row r="22" spans="1:6" ht="38.25" customHeight="1">
      <c r="A22" s="73" t="s">
        <v>51</v>
      </c>
      <c r="B22" s="11" t="s">
        <v>146</v>
      </c>
      <c r="C22" s="75"/>
      <c r="D22" s="2">
        <f t="shared" ref="D22:D52" si="1">E22+F22</f>
        <v>54154.8</v>
      </c>
      <c r="E22" s="1">
        <v>0</v>
      </c>
      <c r="F22" s="13">
        <v>54154.8</v>
      </c>
    </row>
    <row r="23" spans="1:6" ht="38.25" customHeight="1">
      <c r="A23" s="74"/>
      <c r="B23" s="11" t="str">
        <f>B24</f>
        <v>Монтаж системы контроля доступа</v>
      </c>
      <c r="C23" s="75"/>
      <c r="D23" s="2">
        <v>213500</v>
      </c>
      <c r="E23" s="1">
        <v>0</v>
      </c>
      <c r="F23" s="13">
        <v>213500</v>
      </c>
    </row>
    <row r="24" spans="1:6" ht="38.25" customHeight="1">
      <c r="A24" s="11" t="s">
        <v>138</v>
      </c>
      <c r="B24" s="11" t="str">
        <f>B25</f>
        <v>Монтаж системы контроля доступа</v>
      </c>
      <c r="C24" s="75"/>
      <c r="D24" s="2">
        <f t="shared" si="1"/>
        <v>122000</v>
      </c>
      <c r="E24" s="1">
        <v>0</v>
      </c>
      <c r="F24" s="13">
        <v>122000</v>
      </c>
    </row>
    <row r="25" spans="1:6" ht="38.25" customHeight="1">
      <c r="A25" s="11" t="s">
        <v>52</v>
      </c>
      <c r="B25" s="11" t="s">
        <v>147</v>
      </c>
      <c r="C25" s="75"/>
      <c r="D25" s="2">
        <f t="shared" ref="D25:D27" si="2">E25+F25</f>
        <v>88000</v>
      </c>
      <c r="E25" s="1">
        <v>0</v>
      </c>
      <c r="F25" s="2">
        <v>88000</v>
      </c>
    </row>
    <row r="26" spans="1:6" ht="38.25" customHeight="1">
      <c r="A26" s="11" t="s">
        <v>228</v>
      </c>
      <c r="B26" s="11" t="s">
        <v>227</v>
      </c>
      <c r="C26" s="75"/>
      <c r="D26" s="2">
        <f t="shared" si="2"/>
        <v>132669.29999999999</v>
      </c>
      <c r="E26" s="1">
        <v>0</v>
      </c>
      <c r="F26" s="2">
        <v>132669.29999999999</v>
      </c>
    </row>
    <row r="27" spans="1:6" ht="46.5" customHeight="1">
      <c r="A27" s="14" t="s">
        <v>53</v>
      </c>
      <c r="B27" s="11" t="s">
        <v>30</v>
      </c>
      <c r="C27" s="75"/>
      <c r="D27" s="2">
        <f t="shared" si="2"/>
        <v>300000</v>
      </c>
      <c r="E27" s="1">
        <v>0</v>
      </c>
      <c r="F27" s="2">
        <v>300000</v>
      </c>
    </row>
    <row r="28" spans="1:6">
      <c r="A28" s="73" t="s">
        <v>8</v>
      </c>
      <c r="B28" s="11" t="s">
        <v>22</v>
      </c>
      <c r="C28" s="75"/>
      <c r="D28" s="2">
        <f t="shared" ref="D28:D33" si="3">E28+F28</f>
        <v>2184615</v>
      </c>
      <c r="E28" s="1">
        <v>0</v>
      </c>
      <c r="F28" s="2">
        <v>2184615</v>
      </c>
    </row>
    <row r="29" spans="1:6" ht="25.5" customHeight="1">
      <c r="A29" s="76"/>
      <c r="B29" s="11" t="str">
        <f>B41</f>
        <v>Монтаж дополнительных камер, системы охранного телевидения на въездные ворота</v>
      </c>
      <c r="C29" s="75"/>
      <c r="D29" s="2">
        <f t="shared" si="3"/>
        <v>28700</v>
      </c>
      <c r="E29" s="1">
        <v>0</v>
      </c>
      <c r="F29" s="2">
        <v>28700</v>
      </c>
    </row>
    <row r="30" spans="1:6" ht="25.5" customHeight="1">
      <c r="A30" s="76"/>
      <c r="B30" s="11" t="str">
        <f>B17</f>
        <v>Монтаж системы экстренного оповещения</v>
      </c>
      <c r="C30" s="75"/>
      <c r="D30" s="2">
        <f t="shared" si="3"/>
        <v>270000</v>
      </c>
      <c r="E30" s="1">
        <v>0</v>
      </c>
      <c r="F30" s="2">
        <v>270000</v>
      </c>
    </row>
    <row r="31" spans="1:6" ht="79.5" customHeight="1">
      <c r="A31" s="74"/>
      <c r="B31" s="11" t="str">
        <f>B71</f>
        <v>Разработка проектной документации, сметной документации, услуги технического надзора, разработка сметной документации</v>
      </c>
      <c r="C31" s="75"/>
      <c r="D31" s="2">
        <f t="shared" si="3"/>
        <v>31008.6</v>
      </c>
      <c r="E31" s="1">
        <v>0</v>
      </c>
      <c r="F31" s="2">
        <v>31008.6</v>
      </c>
    </row>
    <row r="32" spans="1:6">
      <c r="A32" s="38" t="s">
        <v>226</v>
      </c>
      <c r="B32" s="11" t="s">
        <v>227</v>
      </c>
      <c r="C32" s="75"/>
      <c r="D32" s="2">
        <f t="shared" si="3"/>
        <v>270000</v>
      </c>
      <c r="E32" s="1">
        <v>0</v>
      </c>
      <c r="F32" s="2">
        <v>270000</v>
      </c>
    </row>
    <row r="33" spans="1:6" ht="25.5">
      <c r="A33" s="14" t="s">
        <v>50</v>
      </c>
      <c r="B33" s="11" t="s">
        <v>146</v>
      </c>
      <c r="C33" s="75"/>
      <c r="D33" s="2">
        <f t="shared" si="3"/>
        <v>26000</v>
      </c>
      <c r="E33" s="1">
        <v>0</v>
      </c>
      <c r="F33" s="2">
        <v>26000</v>
      </c>
    </row>
    <row r="34" spans="1:6" ht="38.25">
      <c r="A34" s="14" t="s">
        <v>135</v>
      </c>
      <c r="B34" s="11" t="str">
        <f>B29</f>
        <v>Монтаж дополнительных камер, системы охранного телевидения на въездные ворота</v>
      </c>
      <c r="C34" s="75"/>
      <c r="D34" s="2">
        <f t="shared" si="1"/>
        <v>80600</v>
      </c>
      <c r="E34" s="1">
        <v>0</v>
      </c>
      <c r="F34" s="2">
        <v>80600</v>
      </c>
    </row>
    <row r="35" spans="1:6" ht="38.25">
      <c r="A35" s="14" t="s">
        <v>136</v>
      </c>
      <c r="B35" s="11" t="str">
        <f>B34</f>
        <v>Монтаж дополнительных камер, системы охранного телевидения на въездные ворота</v>
      </c>
      <c r="C35" s="75"/>
      <c r="D35" s="2">
        <f t="shared" si="1"/>
        <v>28000</v>
      </c>
      <c r="E35" s="1">
        <v>0</v>
      </c>
      <c r="F35" s="2">
        <v>28000</v>
      </c>
    </row>
    <row r="36" spans="1:6" ht="38.25">
      <c r="A36" s="14" t="s">
        <v>54</v>
      </c>
      <c r="B36" s="11" t="s">
        <v>30</v>
      </c>
      <c r="C36" s="75"/>
      <c r="D36" s="2">
        <f t="shared" si="1"/>
        <v>300000</v>
      </c>
      <c r="E36" s="1">
        <v>0</v>
      </c>
      <c r="F36" s="2">
        <v>300000</v>
      </c>
    </row>
    <row r="37" spans="1:6">
      <c r="A37" s="73" t="s">
        <v>61</v>
      </c>
      <c r="B37" s="14" t="str">
        <f>B65</f>
        <v>Монтаж охранной сигнализации</v>
      </c>
      <c r="C37" s="75"/>
      <c r="D37" s="2">
        <v>646931.74</v>
      </c>
      <c r="E37" s="1">
        <v>0</v>
      </c>
      <c r="F37" s="2">
        <v>646700</v>
      </c>
    </row>
    <row r="38" spans="1:6" ht="25.5">
      <c r="A38" s="74"/>
      <c r="B38" s="14" t="s">
        <v>30</v>
      </c>
      <c r="C38" s="75"/>
      <c r="D38" s="2">
        <f t="shared" si="1"/>
        <v>772861</v>
      </c>
      <c r="E38" s="1">
        <v>0</v>
      </c>
      <c r="F38" s="2">
        <v>772861</v>
      </c>
    </row>
    <row r="39" spans="1:6" ht="25.5">
      <c r="A39" s="73" t="s">
        <v>29</v>
      </c>
      <c r="B39" s="14" t="str">
        <f>B33</f>
        <v>Установка стационарной тревожной кнопки</v>
      </c>
      <c r="C39" s="75"/>
      <c r="D39" s="2">
        <f t="shared" si="1"/>
        <v>39000</v>
      </c>
      <c r="E39" s="1">
        <v>0</v>
      </c>
      <c r="F39" s="2">
        <v>39000</v>
      </c>
    </row>
    <row r="40" spans="1:6">
      <c r="A40" s="76"/>
      <c r="B40" s="14" t="str">
        <f>B65</f>
        <v>Монтаж охранной сигнализации</v>
      </c>
      <c r="C40" s="75"/>
      <c r="D40" s="2">
        <f t="shared" si="1"/>
        <v>1375000</v>
      </c>
      <c r="E40" s="1">
        <v>0</v>
      </c>
      <c r="F40" s="2">
        <v>1375000</v>
      </c>
    </row>
    <row r="41" spans="1:6" ht="38.25">
      <c r="A41" s="74"/>
      <c r="B41" s="14" t="s">
        <v>150</v>
      </c>
      <c r="C41" s="75"/>
      <c r="D41" s="2">
        <f t="shared" si="1"/>
        <v>78087.179999999993</v>
      </c>
      <c r="E41" s="1">
        <v>0</v>
      </c>
      <c r="F41" s="2">
        <v>78087.179999999993</v>
      </c>
    </row>
    <row r="42" spans="1:6" ht="38.25" customHeight="1">
      <c r="A42" s="73" t="s">
        <v>62</v>
      </c>
      <c r="B42" s="14" t="s">
        <v>30</v>
      </c>
      <c r="C42" s="75"/>
      <c r="D42" s="2">
        <f t="shared" si="1"/>
        <v>745846.15</v>
      </c>
      <c r="E42" s="1">
        <v>0</v>
      </c>
      <c r="F42" s="2">
        <v>745846.15</v>
      </c>
    </row>
    <row r="43" spans="1:6" ht="25.5" customHeight="1">
      <c r="A43" s="76"/>
      <c r="B43" s="14" t="s">
        <v>134</v>
      </c>
      <c r="C43" s="75"/>
      <c r="D43" s="2">
        <f t="shared" si="1"/>
        <v>139747.32</v>
      </c>
      <c r="E43" s="1">
        <v>0</v>
      </c>
      <c r="F43" s="2">
        <v>139747.32</v>
      </c>
    </row>
    <row r="44" spans="1:6" ht="25.5">
      <c r="A44" s="74"/>
      <c r="B44" s="14" t="s">
        <v>133</v>
      </c>
      <c r="C44" s="75"/>
      <c r="D44" s="2">
        <f t="shared" si="1"/>
        <v>76732</v>
      </c>
      <c r="E44" s="1">
        <v>0</v>
      </c>
      <c r="F44" s="2">
        <v>76732</v>
      </c>
    </row>
    <row r="45" spans="1:6" ht="38.25" customHeight="1">
      <c r="A45" s="14" t="s">
        <v>63</v>
      </c>
      <c r="B45" s="14" t="s">
        <v>30</v>
      </c>
      <c r="C45" s="75"/>
      <c r="D45" s="2">
        <f t="shared" si="1"/>
        <v>558251.10000000009</v>
      </c>
      <c r="E45" s="1">
        <v>0</v>
      </c>
      <c r="F45" s="2">
        <v>558251.10000000009</v>
      </c>
    </row>
    <row r="46" spans="1:6" ht="38.25" customHeight="1">
      <c r="A46" s="14" t="s">
        <v>64</v>
      </c>
      <c r="B46" s="14" t="s">
        <v>30</v>
      </c>
      <c r="C46" s="75"/>
      <c r="D46" s="2">
        <f t="shared" si="1"/>
        <v>1436444.44</v>
      </c>
      <c r="E46" s="1">
        <v>0</v>
      </c>
      <c r="F46" s="2">
        <v>1436444.44</v>
      </c>
    </row>
    <row r="47" spans="1:6" ht="38.25" customHeight="1">
      <c r="A47" s="14" t="s">
        <v>65</v>
      </c>
      <c r="B47" s="14" t="s">
        <v>30</v>
      </c>
      <c r="C47" s="75"/>
      <c r="D47" s="2">
        <f t="shared" si="1"/>
        <v>378900</v>
      </c>
      <c r="E47" s="1">
        <v>0</v>
      </c>
      <c r="F47" s="2">
        <v>378900</v>
      </c>
    </row>
    <row r="48" spans="1:6" ht="38.25" customHeight="1">
      <c r="A48" s="73" t="s">
        <v>66</v>
      </c>
      <c r="B48" s="14" t="s">
        <v>30</v>
      </c>
      <c r="C48" s="75"/>
      <c r="D48" s="2">
        <f t="shared" si="1"/>
        <v>533000</v>
      </c>
      <c r="E48" s="1">
        <v>0</v>
      </c>
      <c r="F48" s="2">
        <v>533000</v>
      </c>
    </row>
    <row r="49" spans="1:6" ht="38.25" customHeight="1">
      <c r="A49" s="76"/>
      <c r="B49" s="57" t="s">
        <v>71</v>
      </c>
      <c r="C49" s="75"/>
      <c r="D49" s="2">
        <f t="shared" si="1"/>
        <v>350000</v>
      </c>
      <c r="E49" s="1">
        <v>0</v>
      </c>
      <c r="F49" s="2">
        <v>350000</v>
      </c>
    </row>
    <row r="50" spans="1:6" ht="38.25" customHeight="1">
      <c r="A50" s="74"/>
      <c r="B50" s="14" t="str">
        <f>B44</f>
        <v>Монтаж системы контроля управления доступом</v>
      </c>
      <c r="C50" s="75"/>
      <c r="D50" s="2">
        <f t="shared" si="1"/>
        <v>45700</v>
      </c>
      <c r="E50" s="1">
        <v>0</v>
      </c>
      <c r="F50" s="2">
        <v>45700</v>
      </c>
    </row>
    <row r="51" spans="1:6" ht="38.25" customHeight="1">
      <c r="A51" s="14" t="s">
        <v>67</v>
      </c>
      <c r="B51" s="14" t="s">
        <v>30</v>
      </c>
      <c r="C51" s="75"/>
      <c r="D51" s="2">
        <f t="shared" si="1"/>
        <v>745846.15</v>
      </c>
      <c r="E51" s="1">
        <v>0</v>
      </c>
      <c r="F51" s="2">
        <v>745846.15</v>
      </c>
    </row>
    <row r="52" spans="1:6" ht="38.25" customHeight="1">
      <c r="A52" s="14" t="s">
        <v>34</v>
      </c>
      <c r="B52" s="57" t="s">
        <v>71</v>
      </c>
      <c r="C52" s="75"/>
      <c r="D52" s="2">
        <f t="shared" si="1"/>
        <v>1333417.28</v>
      </c>
      <c r="E52" s="1">
        <v>0</v>
      </c>
      <c r="F52" s="58">
        <v>1333417.28</v>
      </c>
    </row>
    <row r="53" spans="1:6" ht="38.25" customHeight="1">
      <c r="A53" s="73" t="s">
        <v>10</v>
      </c>
      <c r="B53" s="11" t="s">
        <v>24</v>
      </c>
      <c r="C53" s="75"/>
      <c r="D53" s="2">
        <f>E53+F53</f>
        <v>530000</v>
      </c>
      <c r="E53" s="1">
        <v>0</v>
      </c>
      <c r="F53" s="2">
        <v>530000</v>
      </c>
    </row>
    <row r="54" spans="1:6" ht="38.25" customHeight="1">
      <c r="A54" s="74"/>
      <c r="B54" s="11" t="s">
        <v>30</v>
      </c>
      <c r="C54" s="75"/>
      <c r="D54" s="2">
        <f t="shared" ref="D54:D86" si="4">E54+F54</f>
        <v>781200</v>
      </c>
      <c r="E54" s="1">
        <v>0</v>
      </c>
      <c r="F54" s="2">
        <v>781200</v>
      </c>
    </row>
    <row r="55" spans="1:6" ht="48" customHeight="1">
      <c r="A55" s="15" t="s">
        <v>68</v>
      </c>
      <c r="B55" s="16" t="s">
        <v>30</v>
      </c>
      <c r="C55" s="75"/>
      <c r="D55" s="2">
        <f t="shared" si="4"/>
        <v>1663274</v>
      </c>
      <c r="E55" s="1">
        <v>0</v>
      </c>
      <c r="F55" s="2">
        <v>1663274</v>
      </c>
    </row>
    <row r="56" spans="1:6" ht="48" customHeight="1">
      <c r="A56" s="73" t="s">
        <v>69</v>
      </c>
      <c r="B56" s="17" t="str">
        <f>B13</f>
        <v>Установка стационарной тревожной кнопки</v>
      </c>
      <c r="C56" s="75"/>
      <c r="D56" s="2">
        <f t="shared" si="4"/>
        <v>26348.63</v>
      </c>
      <c r="E56" s="1">
        <v>0</v>
      </c>
      <c r="F56" s="2">
        <v>26348.63</v>
      </c>
    </row>
    <row r="57" spans="1:6" ht="48" customHeight="1">
      <c r="A57" s="76"/>
      <c r="B57" s="57" t="s">
        <v>71</v>
      </c>
      <c r="C57" s="75"/>
      <c r="D57" s="2">
        <f t="shared" si="4"/>
        <v>1563920.4</v>
      </c>
      <c r="E57" s="1">
        <v>0</v>
      </c>
      <c r="F57" s="58">
        <v>1563920.4</v>
      </c>
    </row>
    <row r="58" spans="1:6" ht="38.25" customHeight="1">
      <c r="A58" s="74"/>
      <c r="B58" s="11" t="s">
        <v>30</v>
      </c>
      <c r="C58" s="75"/>
      <c r="D58" s="2">
        <f t="shared" si="4"/>
        <v>419250</v>
      </c>
      <c r="E58" s="1">
        <v>0</v>
      </c>
      <c r="F58" s="2">
        <v>419250</v>
      </c>
    </row>
    <row r="59" spans="1:6" ht="38.25" customHeight="1">
      <c r="A59" s="18" t="s">
        <v>70</v>
      </c>
      <c r="B59" s="11" t="s">
        <v>30</v>
      </c>
      <c r="C59" s="75"/>
      <c r="D59" s="2">
        <f t="shared" si="4"/>
        <v>557100</v>
      </c>
      <c r="E59" s="1">
        <v>0</v>
      </c>
      <c r="F59" s="2">
        <v>557100</v>
      </c>
    </row>
    <row r="60" spans="1:6" ht="25.5">
      <c r="A60" s="83" t="s">
        <v>56</v>
      </c>
      <c r="B60" s="11" t="s">
        <v>59</v>
      </c>
      <c r="C60" s="75"/>
      <c r="D60" s="2">
        <f t="shared" si="4"/>
        <v>142500</v>
      </c>
      <c r="E60" s="1">
        <v>0</v>
      </c>
      <c r="F60" s="2">
        <v>142500</v>
      </c>
    </row>
    <row r="61" spans="1:6" ht="25.5">
      <c r="A61" s="83"/>
      <c r="B61" s="11" t="s">
        <v>60</v>
      </c>
      <c r="C61" s="75"/>
      <c r="D61" s="2">
        <f t="shared" si="4"/>
        <v>65000</v>
      </c>
      <c r="E61" s="1">
        <v>0</v>
      </c>
      <c r="F61" s="2">
        <f>26000+39000</f>
        <v>65000</v>
      </c>
    </row>
    <row r="62" spans="1:6">
      <c r="A62" s="83"/>
      <c r="B62" s="57" t="s">
        <v>71</v>
      </c>
      <c r="C62" s="75"/>
      <c r="D62" s="2">
        <f t="shared" si="4"/>
        <v>424489</v>
      </c>
      <c r="E62" s="1">
        <v>0</v>
      </c>
      <c r="F62" s="58">
        <v>424489</v>
      </c>
    </row>
    <row r="63" spans="1:6" ht="38.25" customHeight="1">
      <c r="A63" s="83"/>
      <c r="B63" s="11" t="s">
        <v>30</v>
      </c>
      <c r="C63" s="75"/>
      <c r="D63" s="2">
        <f t="shared" si="4"/>
        <v>414700</v>
      </c>
      <c r="E63" s="1">
        <v>0</v>
      </c>
      <c r="F63" s="2">
        <v>414700</v>
      </c>
    </row>
    <row r="64" spans="1:6" ht="38.25" customHeight="1">
      <c r="A64" s="14" t="s">
        <v>57</v>
      </c>
      <c r="B64" s="11" t="s">
        <v>71</v>
      </c>
      <c r="C64" s="75"/>
      <c r="D64" s="2">
        <f t="shared" si="4"/>
        <v>1475000</v>
      </c>
      <c r="E64" s="1">
        <v>0</v>
      </c>
      <c r="F64" s="58">
        <v>1475000</v>
      </c>
    </row>
    <row r="65" spans="1:6" ht="25.5" customHeight="1">
      <c r="A65" s="14" t="s">
        <v>58</v>
      </c>
      <c r="B65" s="11" t="s">
        <v>71</v>
      </c>
      <c r="C65" s="75"/>
      <c r="D65" s="2">
        <f t="shared" si="4"/>
        <v>1500000</v>
      </c>
      <c r="E65" s="1">
        <v>0</v>
      </c>
      <c r="F65" s="2">
        <v>1500000</v>
      </c>
    </row>
    <row r="66" spans="1:6" ht="38.25">
      <c r="A66" s="73" t="s">
        <v>11</v>
      </c>
      <c r="B66" s="11" t="s">
        <v>145</v>
      </c>
      <c r="C66" s="75"/>
      <c r="D66" s="2">
        <f t="shared" si="4"/>
        <v>1282669.5400000005</v>
      </c>
      <c r="E66" s="1">
        <v>0</v>
      </c>
      <c r="F66" s="19">
        <f>1452459.36+646680+9565.85-865635.67+39600</f>
        <v>1282669.5400000005</v>
      </c>
    </row>
    <row r="67" spans="1:6" ht="38.25" customHeight="1">
      <c r="A67" s="74"/>
      <c r="B67" s="11" t="s">
        <v>30</v>
      </c>
      <c r="C67" s="75"/>
      <c r="D67" s="2">
        <f t="shared" si="4"/>
        <v>345360</v>
      </c>
      <c r="E67" s="1">
        <v>0</v>
      </c>
      <c r="F67" s="19">
        <v>345360</v>
      </c>
    </row>
    <row r="68" spans="1:6" ht="38.25" customHeight="1">
      <c r="A68" s="20" t="s">
        <v>72</v>
      </c>
      <c r="B68" s="11" t="s">
        <v>30</v>
      </c>
      <c r="C68" s="75"/>
      <c r="D68" s="2">
        <f t="shared" si="4"/>
        <v>879600</v>
      </c>
      <c r="E68" s="1">
        <v>0</v>
      </c>
      <c r="F68" s="19">
        <v>879600</v>
      </c>
    </row>
    <row r="69" spans="1:6" ht="38.25" customHeight="1">
      <c r="A69" s="83" t="s">
        <v>15</v>
      </c>
      <c r="B69" s="11" t="s">
        <v>25</v>
      </c>
      <c r="C69" s="75"/>
      <c r="D69" s="2">
        <f t="shared" si="4"/>
        <v>1162574.92</v>
      </c>
      <c r="E69" s="1">
        <v>0</v>
      </c>
      <c r="F69" s="19">
        <v>1162574.92</v>
      </c>
    </row>
    <row r="70" spans="1:6" ht="38.25" customHeight="1">
      <c r="A70" s="83"/>
      <c r="B70" s="11" t="str">
        <f>B68</f>
        <v>Обеспечение физической квалифицированной охраной</v>
      </c>
      <c r="C70" s="75"/>
      <c r="D70" s="2">
        <f t="shared" si="4"/>
        <v>855240</v>
      </c>
      <c r="E70" s="1">
        <v>0</v>
      </c>
      <c r="F70" s="19">
        <v>855240</v>
      </c>
    </row>
    <row r="71" spans="1:6" ht="89.25" customHeight="1">
      <c r="A71" s="83"/>
      <c r="B71" s="11" t="str">
        <f>'Приложение 1 '!C79</f>
        <v>Разработка проектной документации, сметной документации, услуги технического надзора, разработка сметной документации</v>
      </c>
      <c r="C71" s="75"/>
      <c r="D71" s="2">
        <f t="shared" si="4"/>
        <v>24879.1</v>
      </c>
      <c r="E71" s="1">
        <v>0</v>
      </c>
      <c r="F71" s="19">
        <v>24879.1</v>
      </c>
    </row>
    <row r="72" spans="1:6" ht="25.5">
      <c r="A72" s="83"/>
      <c r="B72" s="11" t="s">
        <v>149</v>
      </c>
      <c r="C72" s="75"/>
      <c r="D72" s="2">
        <f t="shared" si="4"/>
        <v>79017</v>
      </c>
      <c r="E72" s="1">
        <v>0</v>
      </c>
      <c r="F72" s="19">
        <v>79017</v>
      </c>
    </row>
    <row r="73" spans="1:6" ht="38.25">
      <c r="A73" s="83"/>
      <c r="B73" s="11" t="s">
        <v>176</v>
      </c>
      <c r="C73" s="75"/>
      <c r="D73" s="2">
        <f t="shared" si="4"/>
        <v>166667</v>
      </c>
      <c r="E73" s="1">
        <v>0</v>
      </c>
      <c r="F73" s="19">
        <v>166667</v>
      </c>
    </row>
    <row r="74" spans="1:6" ht="25.5">
      <c r="A74" s="83"/>
      <c r="B74" s="11" t="s">
        <v>161</v>
      </c>
      <c r="C74" s="75"/>
      <c r="D74" s="2">
        <f t="shared" si="4"/>
        <v>4842755.5199999996</v>
      </c>
      <c r="E74" s="1">
        <v>0</v>
      </c>
      <c r="F74" s="19">
        <v>4842755.5199999996</v>
      </c>
    </row>
    <row r="75" spans="1:6" ht="25.5">
      <c r="A75" s="11" t="s">
        <v>130</v>
      </c>
      <c r="B75" s="11" t="str">
        <f>B70</f>
        <v>Обеспечение физической квалифицированной охраной</v>
      </c>
      <c r="C75" s="75"/>
      <c r="D75" s="2">
        <f t="shared" si="4"/>
        <v>716472</v>
      </c>
      <c r="E75" s="1">
        <v>0</v>
      </c>
      <c r="F75" s="19">
        <v>716472</v>
      </c>
    </row>
    <row r="76" spans="1:6" ht="25.5">
      <c r="A76" s="11" t="s">
        <v>160</v>
      </c>
      <c r="B76" s="11" t="str">
        <f>B75</f>
        <v>Обеспечение физической квалифицированной охраной</v>
      </c>
      <c r="C76" s="75"/>
      <c r="D76" s="2">
        <f t="shared" si="4"/>
        <v>605020.80000000005</v>
      </c>
      <c r="E76" s="1">
        <v>0</v>
      </c>
      <c r="F76" s="19">
        <v>605020.80000000005</v>
      </c>
    </row>
    <row r="77" spans="1:6" ht="25.5">
      <c r="A77" s="11" t="s">
        <v>128</v>
      </c>
      <c r="B77" s="11" t="s">
        <v>137</v>
      </c>
      <c r="C77" s="71"/>
      <c r="D77" s="2">
        <f t="shared" si="4"/>
        <v>696632</v>
      </c>
      <c r="E77" s="1">
        <v>0</v>
      </c>
      <c r="F77" s="19">
        <v>696632</v>
      </c>
    </row>
    <row r="78" spans="1:6">
      <c r="A78" s="111" t="s">
        <v>166</v>
      </c>
      <c r="B78" s="111"/>
      <c r="C78" s="112"/>
      <c r="D78" s="65">
        <f t="shared" si="4"/>
        <v>35596499.75999999</v>
      </c>
      <c r="E78" s="65">
        <f>SUM(E13:E77)</f>
        <v>0</v>
      </c>
      <c r="F78" s="65">
        <f>SUM(F13:F77)</f>
        <v>35596499.75999999</v>
      </c>
    </row>
    <row r="79" spans="1:6">
      <c r="A79" s="21" t="s">
        <v>29</v>
      </c>
      <c r="B79" s="88" t="s">
        <v>30</v>
      </c>
      <c r="C79" s="125" t="s">
        <v>31</v>
      </c>
      <c r="D79" s="2">
        <f t="shared" si="4"/>
        <v>1190140</v>
      </c>
      <c r="E79" s="22">
        <v>952112</v>
      </c>
      <c r="F79" s="2">
        <v>238028</v>
      </c>
    </row>
    <row r="80" spans="1:6">
      <c r="A80" s="15" t="s">
        <v>34</v>
      </c>
      <c r="B80" s="88"/>
      <c r="C80" s="125"/>
      <c r="D80" s="2">
        <f t="shared" si="4"/>
        <v>1190140</v>
      </c>
      <c r="E80" s="22">
        <v>952112</v>
      </c>
      <c r="F80" s="2">
        <v>238028</v>
      </c>
    </row>
    <row r="81" spans="1:6">
      <c r="A81" s="15" t="s">
        <v>35</v>
      </c>
      <c r="B81" s="88"/>
      <c r="C81" s="125"/>
      <c r="D81" s="2">
        <f t="shared" si="4"/>
        <v>1190140</v>
      </c>
      <c r="E81" s="22">
        <v>952112</v>
      </c>
      <c r="F81" s="2">
        <v>238028</v>
      </c>
    </row>
    <row r="82" spans="1:6">
      <c r="A82" s="15" t="s">
        <v>36</v>
      </c>
      <c r="B82" s="88"/>
      <c r="C82" s="125"/>
      <c r="D82" s="2">
        <f t="shared" si="4"/>
        <v>1190140</v>
      </c>
      <c r="E82" s="22">
        <v>952112</v>
      </c>
      <c r="F82" s="2">
        <v>238028</v>
      </c>
    </row>
    <row r="83" spans="1:6">
      <c r="A83" s="15" t="s">
        <v>32</v>
      </c>
      <c r="B83" s="88"/>
      <c r="C83" s="125"/>
      <c r="D83" s="2">
        <f t="shared" si="4"/>
        <v>1190140</v>
      </c>
      <c r="E83" s="22">
        <v>952112</v>
      </c>
      <c r="F83" s="2">
        <v>238028</v>
      </c>
    </row>
    <row r="84" spans="1:6">
      <c r="A84" s="15" t="s">
        <v>33</v>
      </c>
      <c r="B84" s="88"/>
      <c r="C84" s="125"/>
      <c r="D84" s="2">
        <f t="shared" si="4"/>
        <v>1190140</v>
      </c>
      <c r="E84" s="22">
        <v>952112</v>
      </c>
      <c r="F84" s="2">
        <v>238028</v>
      </c>
    </row>
    <row r="85" spans="1:6">
      <c r="A85" s="15" t="s">
        <v>37</v>
      </c>
      <c r="B85" s="88"/>
      <c r="C85" s="125"/>
      <c r="D85" s="2">
        <f t="shared" si="4"/>
        <v>1190140</v>
      </c>
      <c r="E85" s="22">
        <v>952112</v>
      </c>
      <c r="F85" s="2">
        <v>238028</v>
      </c>
    </row>
    <row r="86" spans="1:6">
      <c r="A86" s="111" t="s">
        <v>166</v>
      </c>
      <c r="B86" s="111"/>
      <c r="C86" s="112"/>
      <c r="D86" s="65">
        <f t="shared" si="4"/>
        <v>8330980</v>
      </c>
      <c r="E86" s="65">
        <f t="shared" ref="E86:F86" si="5">SUM(E79:E85)</f>
        <v>6664784</v>
      </c>
      <c r="F86" s="65">
        <f t="shared" si="5"/>
        <v>1666196</v>
      </c>
    </row>
    <row r="87" spans="1:6">
      <c r="A87" s="123" t="s">
        <v>3</v>
      </c>
      <c r="B87" s="123"/>
      <c r="C87" s="124"/>
      <c r="D87" s="65">
        <f>D86+D78</f>
        <v>43927479.75999999</v>
      </c>
      <c r="E87" s="65">
        <f t="shared" ref="E87:F87" si="6">E86+E78</f>
        <v>6664784</v>
      </c>
      <c r="F87" s="65">
        <f t="shared" si="6"/>
        <v>37262695.75999999</v>
      </c>
    </row>
  </sheetData>
  <autoFilter ref="A12:F12"/>
  <mergeCells count="26">
    <mergeCell ref="A87:C87"/>
    <mergeCell ref="A86:C86"/>
    <mergeCell ref="A78:C78"/>
    <mergeCell ref="B79:B85"/>
    <mergeCell ref="C79:C85"/>
    <mergeCell ref="A22:A23"/>
    <mergeCell ref="C13:C77"/>
    <mergeCell ref="A39:A41"/>
    <mergeCell ref="A60:A63"/>
    <mergeCell ref="A69:A74"/>
    <mergeCell ref="A17:A18"/>
    <mergeCell ref="A66:A67"/>
    <mergeCell ref="A53:A54"/>
    <mergeCell ref="A42:A44"/>
    <mergeCell ref="A48:A50"/>
    <mergeCell ref="A28:A31"/>
    <mergeCell ref="A56:A58"/>
    <mergeCell ref="A37:A38"/>
    <mergeCell ref="A15:A16"/>
    <mergeCell ref="D1:F7"/>
    <mergeCell ref="A9:E9"/>
    <mergeCell ref="A11:A12"/>
    <mergeCell ref="B11:B12"/>
    <mergeCell ref="C11:C12"/>
    <mergeCell ref="D11:D12"/>
    <mergeCell ref="E11:F11"/>
  </mergeCells>
  <phoneticPr fontId="5" type="noConversion"/>
  <pageMargins left="0.51181102362204722" right="0.31496062992125984" top="0.35433070866141736" bottom="0.35433070866141736" header="0" footer="0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 </vt:lpstr>
      <vt:lpstr>Приложение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gtihaa</cp:lastModifiedBy>
  <cp:lastPrinted>2023-07-20T04:32:30Z</cp:lastPrinted>
  <dcterms:created xsi:type="dcterms:W3CDTF">2021-12-28T08:04:16Z</dcterms:created>
  <dcterms:modified xsi:type="dcterms:W3CDTF">2023-07-24T09:41:35Z</dcterms:modified>
</cp:coreProperties>
</file>